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Tesoreria PC\Desktop\DIGITALES 2021\"/>
    </mc:Choice>
  </mc:AlternateContent>
  <xr:revisionPtr revIDLastSave="0" documentId="13_ncr:1_{95F1DC85-F488-483D-82E3-43BB62B54997}" xr6:coauthVersionLast="47" xr6:coauthVersionMax="47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840" activeTab="3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_xlnm.Print_Area" localSheetId="3">'Formato 1'!$A$1:$AQ$117</definedName>
    <definedName name="_xlnm.Print_Area" localSheetId="13">'Formato 6 a)'!$A$1:$G$160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9" l="1"/>
  <c r="F33" i="9"/>
  <c r="E33" i="9"/>
  <c r="D33" i="9"/>
  <c r="C33" i="9"/>
  <c r="B33" i="9"/>
  <c r="G77" i="8"/>
  <c r="F77" i="8"/>
  <c r="E77" i="8"/>
  <c r="G64" i="8"/>
  <c r="G63" i="8"/>
  <c r="G62" i="8"/>
  <c r="G61" i="8"/>
  <c r="F61" i="8"/>
  <c r="E61" i="8"/>
  <c r="G57" i="8"/>
  <c r="G56" i="8"/>
  <c r="G55" i="8"/>
  <c r="G54" i="8"/>
  <c r="G53" i="8" s="1"/>
  <c r="F53" i="8"/>
  <c r="E53" i="8"/>
  <c r="G52" i="8"/>
  <c r="G51" i="8"/>
  <c r="D15" i="8"/>
  <c r="D77" i="8"/>
  <c r="C77" i="8"/>
  <c r="B77" i="8"/>
  <c r="D57" i="8"/>
  <c r="D56" i="8"/>
  <c r="D55" i="8"/>
  <c r="D54" i="8"/>
  <c r="D53" i="8" s="1"/>
  <c r="C53" i="8"/>
  <c r="B53" i="8"/>
  <c r="D52" i="8"/>
  <c r="D51" i="8"/>
  <c r="D21" i="8"/>
  <c r="D20" i="8"/>
  <c r="C19" i="8"/>
  <c r="B19" i="8"/>
  <c r="D18" i="8"/>
  <c r="D17" i="8"/>
  <c r="D16" i="8"/>
  <c r="F29" i="7"/>
  <c r="E29" i="7"/>
  <c r="D29" i="7"/>
  <c r="G29" i="7" s="1"/>
  <c r="C29" i="7"/>
  <c r="B29" i="7"/>
  <c r="D20" i="7"/>
  <c r="G20" i="7" s="1"/>
  <c r="G19" i="7" s="1"/>
  <c r="F19" i="7"/>
  <c r="E19" i="7"/>
  <c r="D19" i="7"/>
  <c r="C19" i="7"/>
  <c r="B19" i="7"/>
  <c r="D13" i="7"/>
  <c r="G13" i="7" s="1"/>
  <c r="D12" i="7"/>
  <c r="G12" i="7" s="1"/>
  <c r="G11" i="7"/>
  <c r="D11" i="7"/>
  <c r="D10" i="7"/>
  <c r="G10" i="7" s="1"/>
  <c r="G9" i="7" s="1"/>
  <c r="F9" i="7"/>
  <c r="E9" i="7"/>
  <c r="C9" i="7"/>
  <c r="B9" i="7"/>
  <c r="G159" i="6"/>
  <c r="F159" i="6"/>
  <c r="E159" i="6"/>
  <c r="G136" i="6"/>
  <c r="G135" i="6"/>
  <c r="G134" i="6"/>
  <c r="G133" i="6"/>
  <c r="F133" i="6"/>
  <c r="E133" i="6"/>
  <c r="G128" i="6"/>
  <c r="G127" i="6"/>
  <c r="G126" i="6"/>
  <c r="G125" i="6"/>
  <c r="G123" i="6" s="1"/>
  <c r="G124" i="6"/>
  <c r="F123" i="6"/>
  <c r="E123" i="6"/>
  <c r="G117" i="6"/>
  <c r="G113" i="6" s="1"/>
  <c r="G116" i="6"/>
  <c r="G115" i="6"/>
  <c r="G114" i="6"/>
  <c r="F113" i="6"/>
  <c r="E113" i="6"/>
  <c r="G112" i="6"/>
  <c r="G111" i="6"/>
  <c r="G110" i="6"/>
  <c r="G109" i="6"/>
  <c r="G108" i="6"/>
  <c r="G54" i="6"/>
  <c r="G53" i="6"/>
  <c r="G52" i="6"/>
  <c r="G50" i="6"/>
  <c r="G49" i="6"/>
  <c r="F48" i="6"/>
  <c r="E48" i="6"/>
  <c r="G39" i="6"/>
  <c r="G38" i="6" s="1"/>
  <c r="F38" i="6"/>
  <c r="E38" i="6"/>
  <c r="G37" i="6"/>
  <c r="G36" i="6"/>
  <c r="G35" i="6"/>
  <c r="G34" i="6"/>
  <c r="G33" i="6"/>
  <c r="G32" i="6"/>
  <c r="G31" i="6"/>
  <c r="G30" i="6"/>
  <c r="G29" i="6"/>
  <c r="G28" i="6" s="1"/>
  <c r="F28" i="6"/>
  <c r="E28" i="6"/>
  <c r="G27" i="6"/>
  <c r="G26" i="6"/>
  <c r="G25" i="6"/>
  <c r="G24" i="6"/>
  <c r="G23" i="6"/>
  <c r="G22" i="6"/>
  <c r="G21" i="6"/>
  <c r="G20" i="6"/>
  <c r="G19" i="6"/>
  <c r="G18" i="6" s="1"/>
  <c r="F18" i="6"/>
  <c r="E18" i="6"/>
  <c r="D159" i="6"/>
  <c r="C159" i="6"/>
  <c r="B159" i="6"/>
  <c r="D127" i="6"/>
  <c r="D126" i="6"/>
  <c r="D125" i="6"/>
  <c r="D124" i="6"/>
  <c r="D123" i="6"/>
  <c r="C123" i="6"/>
  <c r="B123" i="6"/>
  <c r="D62" i="6"/>
  <c r="C62" i="6"/>
  <c r="B62" i="6"/>
  <c r="D61" i="6"/>
  <c r="D58" i="6" s="1"/>
  <c r="D60" i="6"/>
  <c r="D59" i="6"/>
  <c r="C58" i="6"/>
  <c r="B58" i="6"/>
  <c r="D57" i="6"/>
  <c r="D56" i="6"/>
  <c r="D55" i="6"/>
  <c r="D54" i="6"/>
  <c r="D53" i="6"/>
  <c r="D52" i="6"/>
  <c r="D51" i="6"/>
  <c r="D50" i="6"/>
  <c r="D49" i="6"/>
  <c r="C48" i="6"/>
  <c r="B48" i="6"/>
  <c r="D42" i="6"/>
  <c r="D40" i="6"/>
  <c r="D39" i="6"/>
  <c r="D38" i="6"/>
  <c r="C38" i="6"/>
  <c r="B38" i="6"/>
  <c r="D37" i="6"/>
  <c r="D36" i="6"/>
  <c r="D35" i="6"/>
  <c r="D34" i="6"/>
  <c r="D33" i="6"/>
  <c r="D32" i="6"/>
  <c r="D31" i="6"/>
  <c r="D28" i="6" s="1"/>
  <c r="D30" i="6"/>
  <c r="D29" i="6"/>
  <c r="C28" i="6"/>
  <c r="B28" i="6"/>
  <c r="D27" i="6"/>
  <c r="D26" i="6"/>
  <c r="D25" i="6"/>
  <c r="D24" i="6"/>
  <c r="D23" i="6"/>
  <c r="D22" i="6"/>
  <c r="D21" i="6"/>
  <c r="D20" i="6"/>
  <c r="D18" i="6" s="1"/>
  <c r="D19" i="6"/>
  <c r="C18" i="6"/>
  <c r="B18" i="6"/>
  <c r="D15" i="6"/>
  <c r="D14" i="6"/>
  <c r="D13" i="6"/>
  <c r="D12" i="6"/>
  <c r="D11" i="6"/>
  <c r="D10" i="6"/>
  <c r="C10" i="6"/>
  <c r="B10" i="6"/>
  <c r="B9" i="6" s="1"/>
  <c r="D19" i="8" l="1"/>
  <c r="D9" i="7"/>
  <c r="G48" i="6"/>
  <c r="D48" i="6"/>
  <c r="C9" i="6"/>
  <c r="D9" i="6"/>
  <c r="F65" i="5" l="1"/>
  <c r="G65" i="5" s="1"/>
  <c r="E65" i="5"/>
  <c r="G62" i="5"/>
  <c r="G61" i="5"/>
  <c r="G60" i="5"/>
  <c r="G59" i="5"/>
  <c r="F58" i="5"/>
  <c r="G58" i="5" s="1"/>
  <c r="E58" i="5"/>
  <c r="G57" i="5"/>
  <c r="G56" i="5"/>
  <c r="G55" i="5"/>
  <c r="G54" i="5"/>
  <c r="G53" i="5"/>
  <c r="G52" i="5"/>
  <c r="G51" i="5"/>
  <c r="G50" i="5"/>
  <c r="G49" i="5"/>
  <c r="G48" i="5"/>
  <c r="G47" i="5"/>
  <c r="G46" i="5"/>
  <c r="F45" i="5"/>
  <c r="G45" i="5" s="1"/>
  <c r="E45" i="5"/>
  <c r="G36" i="5"/>
  <c r="F35" i="5"/>
  <c r="G35" i="5" s="1"/>
  <c r="E35" i="5"/>
  <c r="G34" i="5"/>
  <c r="G33" i="5"/>
  <c r="G32" i="5"/>
  <c r="G31" i="5"/>
  <c r="G30" i="5"/>
  <c r="G29" i="5"/>
  <c r="F28" i="5"/>
  <c r="G28" i="5" s="1"/>
  <c r="E28" i="5"/>
  <c r="D29" i="5"/>
  <c r="D28" i="5" s="1"/>
  <c r="D41" i="5" s="1"/>
  <c r="D30" i="5"/>
  <c r="D31" i="5"/>
  <c r="D32" i="5"/>
  <c r="D33" i="5"/>
  <c r="D34" i="5"/>
  <c r="D35" i="5"/>
  <c r="D36" i="5"/>
  <c r="G26" i="5"/>
  <c r="G25" i="5"/>
  <c r="G24" i="5"/>
  <c r="G23" i="5"/>
  <c r="G22" i="5"/>
  <c r="G19" i="5"/>
  <c r="G18" i="5"/>
  <c r="G17" i="5"/>
  <c r="F16" i="5"/>
  <c r="G16" i="5" s="1"/>
  <c r="E16" i="5"/>
  <c r="G14" i="5"/>
  <c r="G13" i="5"/>
  <c r="G12" i="5"/>
  <c r="G11" i="5"/>
  <c r="G10" i="5"/>
  <c r="G9" i="5"/>
  <c r="C75" i="5"/>
  <c r="B75" i="5"/>
  <c r="D74" i="5"/>
  <c r="D73" i="5"/>
  <c r="D75" i="5" s="1"/>
  <c r="D63" i="5"/>
  <c r="D62" i="5"/>
  <c r="D61" i="5"/>
  <c r="D60" i="5"/>
  <c r="D59" i="5" s="1"/>
  <c r="C59" i="5"/>
  <c r="B59" i="5"/>
  <c r="D58" i="5"/>
  <c r="D45" i="5"/>
  <c r="C45" i="5"/>
  <c r="B45" i="5"/>
  <c r="D53" i="5"/>
  <c r="D52" i="5"/>
  <c r="D51" i="5"/>
  <c r="D50" i="5"/>
  <c r="D49" i="5"/>
  <c r="D48" i="5"/>
  <c r="D47" i="5"/>
  <c r="D46" i="5"/>
  <c r="C41" i="5"/>
  <c r="B41" i="5"/>
  <c r="C35" i="5"/>
  <c r="B35" i="5"/>
  <c r="C28" i="5"/>
  <c r="B28" i="5"/>
  <c r="D27" i="5"/>
  <c r="D26" i="5"/>
  <c r="D25" i="5"/>
  <c r="D24" i="5"/>
  <c r="D23" i="5"/>
  <c r="D22" i="5"/>
  <c r="D21" i="5"/>
  <c r="D20" i="5"/>
  <c r="D19" i="5"/>
  <c r="D18" i="5"/>
  <c r="D17" i="5"/>
  <c r="C16" i="5"/>
  <c r="B16" i="5"/>
  <c r="D14" i="5"/>
  <c r="D13" i="5"/>
  <c r="D12" i="5"/>
  <c r="D11" i="5"/>
  <c r="D10" i="5"/>
  <c r="D9" i="5"/>
  <c r="D16" i="5" l="1"/>
  <c r="D49" i="4" l="1"/>
  <c r="C49" i="4"/>
  <c r="B49" i="4"/>
  <c r="D17" i="4"/>
  <c r="C17" i="4"/>
  <c r="D13" i="4"/>
  <c r="C13" i="4"/>
  <c r="B13" i="4"/>
  <c r="D8" i="4"/>
  <c r="C8" i="4"/>
  <c r="B8" i="4"/>
  <c r="F68" i="1" l="1"/>
  <c r="E68" i="1"/>
  <c r="F63" i="1"/>
  <c r="E63" i="1"/>
  <c r="E27" i="1"/>
  <c r="F9" i="1"/>
  <c r="E9" i="1"/>
  <c r="C31" i="1"/>
  <c r="B31" i="1"/>
  <c r="C25" i="1"/>
  <c r="B25" i="1"/>
  <c r="C17" i="1"/>
  <c r="B17" i="1"/>
  <c r="C9" i="1"/>
  <c r="B9" i="1"/>
  <c r="D70" i="6" l="1"/>
  <c r="C55" i="4" l="1"/>
  <c r="D49" i="8" l="1"/>
  <c r="D68" i="5" l="1"/>
  <c r="E19" i="1" l="1"/>
  <c r="F19" i="1"/>
  <c r="C37" i="8" l="1"/>
  <c r="D47" i="8" l="1"/>
  <c r="D129" i="6" l="1"/>
  <c r="D22" i="8" l="1"/>
  <c r="D152" i="6"/>
  <c r="D151" i="6"/>
  <c r="D110" i="6"/>
  <c r="D106" i="6"/>
  <c r="D105" i="6"/>
  <c r="D104" i="6"/>
  <c r="D100" i="6"/>
  <c r="D77" i="6"/>
  <c r="D76" i="6"/>
  <c r="D41" i="6"/>
  <c r="G138" i="6" l="1"/>
  <c r="G139" i="6"/>
  <c r="G140" i="6"/>
  <c r="G141" i="6"/>
  <c r="G137" i="6" s="1"/>
  <c r="U129" i="24" s="1"/>
  <c r="G142" i="6"/>
  <c r="G144" i="6"/>
  <c r="G145" i="6"/>
  <c r="C137" i="6"/>
  <c r="D137" i="6"/>
  <c r="E137" i="6"/>
  <c r="F137" i="6"/>
  <c r="T129" i="24" s="1"/>
  <c r="B137" i="6"/>
  <c r="S55" i="24"/>
  <c r="G63" i="6"/>
  <c r="G64" i="6"/>
  <c r="G65" i="6"/>
  <c r="U58" i="24" s="1"/>
  <c r="G66" i="6"/>
  <c r="G67" i="6"/>
  <c r="G69" i="6"/>
  <c r="G70" i="6"/>
  <c r="U63" i="24" s="1"/>
  <c r="P55" i="24"/>
  <c r="B8" i="10"/>
  <c r="C6" i="23"/>
  <c r="A2" i="14" s="1"/>
  <c r="P4" i="15"/>
  <c r="H25" i="23"/>
  <c r="G25" i="23"/>
  <c r="F25" i="23"/>
  <c r="D5" i="13" s="1"/>
  <c r="E25" i="23"/>
  <c r="D25" i="23"/>
  <c r="G30" i="9"/>
  <c r="G31" i="9"/>
  <c r="U23" i="27" s="1"/>
  <c r="G29" i="9"/>
  <c r="U21" i="27" s="1"/>
  <c r="G25" i="9"/>
  <c r="G24" i="9" s="1"/>
  <c r="U16" i="27" s="1"/>
  <c r="G23" i="9"/>
  <c r="U15" i="27" s="1"/>
  <c r="G19" i="9"/>
  <c r="G18" i="9"/>
  <c r="G17" i="9"/>
  <c r="G16" i="9" s="1"/>
  <c r="U9" i="27" s="1"/>
  <c r="G14" i="9"/>
  <c r="U7" i="27" s="1"/>
  <c r="G15" i="9"/>
  <c r="U8" i="27" s="1"/>
  <c r="G13" i="9"/>
  <c r="U4" i="27"/>
  <c r="G73" i="8"/>
  <c r="G74" i="8"/>
  <c r="G75" i="8"/>
  <c r="G72" i="8"/>
  <c r="G71" i="8" s="1"/>
  <c r="U63" i="26" s="1"/>
  <c r="G65" i="8"/>
  <c r="U57" i="26" s="1"/>
  <c r="G66" i="8"/>
  <c r="G67" i="8"/>
  <c r="G68" i="8"/>
  <c r="G69" i="8"/>
  <c r="U61" i="26" s="1"/>
  <c r="G70" i="8"/>
  <c r="U62" i="26" s="1"/>
  <c r="U54" i="26"/>
  <c r="U47" i="26"/>
  <c r="G58" i="8"/>
  <c r="G59" i="8"/>
  <c r="G60" i="8"/>
  <c r="U52" i="26" s="1"/>
  <c r="U46" i="26"/>
  <c r="G46" i="8"/>
  <c r="G47" i="8"/>
  <c r="U39" i="26" s="1"/>
  <c r="G48" i="8"/>
  <c r="G49" i="8"/>
  <c r="U41" i="26" s="1"/>
  <c r="G50" i="8"/>
  <c r="U42" i="26" s="1"/>
  <c r="U43" i="26"/>
  <c r="U44" i="26"/>
  <c r="G45" i="8"/>
  <c r="G39" i="8"/>
  <c r="G40" i="8"/>
  <c r="U33" i="26" s="1"/>
  <c r="G41" i="8"/>
  <c r="U34" i="26" s="1"/>
  <c r="G38" i="8"/>
  <c r="U31" i="26" s="1"/>
  <c r="U4" i="26"/>
  <c r="U5" i="26"/>
  <c r="G14" i="8"/>
  <c r="U7" i="26" s="1"/>
  <c r="U8" i="26"/>
  <c r="U9" i="26"/>
  <c r="U10" i="26"/>
  <c r="U11" i="26"/>
  <c r="U13" i="26"/>
  <c r="U14" i="26"/>
  <c r="G22" i="8"/>
  <c r="U16" i="26"/>
  <c r="U17" i="26"/>
  <c r="U18" i="26"/>
  <c r="U19" i="26"/>
  <c r="U21" i="26"/>
  <c r="U22" i="26"/>
  <c r="G30" i="8"/>
  <c r="U23" i="26" s="1"/>
  <c r="G31" i="8"/>
  <c r="G32" i="8"/>
  <c r="G33" i="8"/>
  <c r="G34" i="8"/>
  <c r="G35" i="8"/>
  <c r="U28" i="26" s="1"/>
  <c r="G36" i="8"/>
  <c r="U29" i="26" s="1"/>
  <c r="G21" i="7"/>
  <c r="G22" i="7"/>
  <c r="G23" i="7"/>
  <c r="G24" i="7"/>
  <c r="G25" i="7"/>
  <c r="G26" i="7"/>
  <c r="G27" i="7"/>
  <c r="U3" i="25"/>
  <c r="G14" i="7"/>
  <c r="G15" i="7"/>
  <c r="G16" i="7"/>
  <c r="G17" i="7"/>
  <c r="P3" i="24"/>
  <c r="P11" i="24"/>
  <c r="P31" i="24"/>
  <c r="P41" i="24"/>
  <c r="P51" i="24"/>
  <c r="B71" i="6"/>
  <c r="B75" i="6"/>
  <c r="P68" i="24" s="1"/>
  <c r="G152" i="6"/>
  <c r="U144" i="24" s="1"/>
  <c r="G153" i="6"/>
  <c r="G154" i="6"/>
  <c r="G155" i="6"/>
  <c r="G156" i="6"/>
  <c r="G157" i="6"/>
  <c r="U149" i="24" s="1"/>
  <c r="G151" i="6"/>
  <c r="G148" i="6"/>
  <c r="G149" i="6"/>
  <c r="G147" i="6"/>
  <c r="G143" i="6"/>
  <c r="U127" i="24"/>
  <c r="U126" i="24"/>
  <c r="U117" i="24"/>
  <c r="U118" i="24"/>
  <c r="G129" i="6"/>
  <c r="G130" i="6"/>
  <c r="G131" i="6"/>
  <c r="G132" i="6"/>
  <c r="U116" i="24"/>
  <c r="U107" i="24"/>
  <c r="U109" i="24"/>
  <c r="G118" i="6"/>
  <c r="G119" i="6"/>
  <c r="U111" i="24" s="1"/>
  <c r="G120" i="6"/>
  <c r="G121" i="6"/>
  <c r="G122" i="6"/>
  <c r="U106" i="24"/>
  <c r="G105" i="6"/>
  <c r="U97" i="24" s="1"/>
  <c r="G106" i="6"/>
  <c r="U98" i="24" s="1"/>
  <c r="G107" i="6"/>
  <c r="U99" i="24" s="1"/>
  <c r="U100" i="24"/>
  <c r="U101" i="24"/>
  <c r="U102" i="24"/>
  <c r="U103" i="24"/>
  <c r="U104" i="24"/>
  <c r="G104" i="6"/>
  <c r="U87" i="24"/>
  <c r="U88" i="24"/>
  <c r="U89" i="24"/>
  <c r="U90" i="24"/>
  <c r="U91" i="24"/>
  <c r="U92" i="24"/>
  <c r="U93" i="24"/>
  <c r="U94" i="24"/>
  <c r="U86" i="24"/>
  <c r="U79" i="24"/>
  <c r="U80" i="24"/>
  <c r="U81" i="24"/>
  <c r="U82" i="24"/>
  <c r="G91" i="6"/>
  <c r="G92" i="6"/>
  <c r="U84" i="24" s="1"/>
  <c r="U78" i="24"/>
  <c r="G77" i="6"/>
  <c r="U70" i="24" s="1"/>
  <c r="G78" i="6"/>
  <c r="G79" i="6"/>
  <c r="U72" i="24" s="1"/>
  <c r="G80" i="6"/>
  <c r="U73" i="24" s="1"/>
  <c r="G81" i="6"/>
  <c r="G82" i="6"/>
  <c r="G76" i="6"/>
  <c r="U69" i="24" s="1"/>
  <c r="G73" i="6"/>
  <c r="G74" i="6"/>
  <c r="G72" i="6"/>
  <c r="G68" i="6"/>
  <c r="U61" i="24" s="1"/>
  <c r="U54" i="24"/>
  <c r="U52" i="24"/>
  <c r="U43" i="24"/>
  <c r="G51" i="6"/>
  <c r="U44" i="24" s="1"/>
  <c r="U45" i="24"/>
  <c r="U46" i="24"/>
  <c r="U47" i="24"/>
  <c r="G55" i="6"/>
  <c r="U48" i="24" s="1"/>
  <c r="G56" i="6"/>
  <c r="U49" i="24" s="1"/>
  <c r="U33" i="24"/>
  <c r="U34" i="24"/>
  <c r="U35" i="24"/>
  <c r="G43" i="6"/>
  <c r="U36" i="24" s="1"/>
  <c r="G44" i="6"/>
  <c r="U37" i="24" s="1"/>
  <c r="G45" i="6"/>
  <c r="G46" i="6"/>
  <c r="G47" i="6"/>
  <c r="U40" i="24" s="1"/>
  <c r="U32" i="24"/>
  <c r="U23" i="24"/>
  <c r="U25" i="24"/>
  <c r="U26" i="24"/>
  <c r="U27" i="24"/>
  <c r="U28" i="24"/>
  <c r="U29" i="24"/>
  <c r="U30" i="24"/>
  <c r="U22" i="24"/>
  <c r="U13" i="24"/>
  <c r="U14" i="24"/>
  <c r="U15" i="24"/>
  <c r="U16" i="24"/>
  <c r="U17" i="24"/>
  <c r="U18" i="24"/>
  <c r="U19" i="24"/>
  <c r="U20" i="24"/>
  <c r="U12" i="24"/>
  <c r="U4" i="24"/>
  <c r="B7" i="13"/>
  <c r="U5" i="24"/>
  <c r="U6" i="24"/>
  <c r="U7" i="24"/>
  <c r="U8" i="24"/>
  <c r="G16" i="6"/>
  <c r="U9" i="24" s="1"/>
  <c r="G17" i="6"/>
  <c r="U10" i="24" s="1"/>
  <c r="U3" i="20"/>
  <c r="U4" i="20"/>
  <c r="U6" i="20"/>
  <c r="U7" i="20"/>
  <c r="U8" i="20"/>
  <c r="G15" i="5"/>
  <c r="U9" i="20" s="1"/>
  <c r="U11" i="20"/>
  <c r="U12" i="20"/>
  <c r="U13" i="20"/>
  <c r="G20" i="5"/>
  <c r="U14" i="20" s="1"/>
  <c r="G21" i="5"/>
  <c r="U15" i="20" s="1"/>
  <c r="U16" i="20"/>
  <c r="U17" i="20"/>
  <c r="U18" i="20"/>
  <c r="U20" i="20"/>
  <c r="G27" i="5"/>
  <c r="U21" i="20" s="1"/>
  <c r="U24" i="20"/>
  <c r="U25" i="20"/>
  <c r="U26" i="20"/>
  <c r="U27" i="20"/>
  <c r="U29" i="20"/>
  <c r="G38" i="5"/>
  <c r="G37" i="5" s="1"/>
  <c r="U31" i="20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C29" i="13" s="1"/>
  <c r="Q22" i="31" s="1"/>
  <c r="D18" i="13"/>
  <c r="R12" i="31"/>
  <c r="E18" i="13"/>
  <c r="S12" i="31" s="1"/>
  <c r="F18" i="13"/>
  <c r="T12" i="31"/>
  <c r="G18" i="13"/>
  <c r="G29" i="13" s="1"/>
  <c r="U2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D7" i="13"/>
  <c r="D29" i="13"/>
  <c r="R22" i="31"/>
  <c r="E7" i="13"/>
  <c r="E29" i="13" s="1"/>
  <c r="S22" i="31" s="1"/>
  <c r="F7" i="13"/>
  <c r="T2" i="31" s="1"/>
  <c r="F29" i="13"/>
  <c r="T22" i="31" s="1"/>
  <c r="G7" i="13"/>
  <c r="U2" i="31" s="1"/>
  <c r="Q2" i="31"/>
  <c r="R2" i="31"/>
  <c r="S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/>
  <c r="D21" i="12"/>
  <c r="D31" i="12" s="1"/>
  <c r="R23" i="30" s="1"/>
  <c r="E21" i="12"/>
  <c r="S15" i="30"/>
  <c r="F21" i="12"/>
  <c r="T15" i="30" s="1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B31" i="12" s="1"/>
  <c r="P23" i="30" s="1"/>
  <c r="C7" i="12"/>
  <c r="C31" i="12"/>
  <c r="Q23" i="30" s="1"/>
  <c r="D7" i="12"/>
  <c r="R2" i="30" s="1"/>
  <c r="E7" i="12"/>
  <c r="F7" i="12"/>
  <c r="T2" i="30" s="1"/>
  <c r="G7" i="12"/>
  <c r="G31" i="12"/>
  <c r="U23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/>
  <c r="D36" i="12"/>
  <c r="R27" i="30" s="1"/>
  <c r="E36" i="12"/>
  <c r="S27" i="30"/>
  <c r="F36" i="12"/>
  <c r="T27" i="30" s="1"/>
  <c r="G36" i="12"/>
  <c r="U27" i="30"/>
  <c r="Q2" i="30"/>
  <c r="S2" i="30"/>
  <c r="U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 s="1"/>
  <c r="D19" i="11"/>
  <c r="R12" i="29"/>
  <c r="E19" i="11"/>
  <c r="S12" i="29" s="1"/>
  <c r="F19" i="11"/>
  <c r="T12" i="29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Q2" i="29" s="1"/>
  <c r="C30" i="11"/>
  <c r="Q22" i="29" s="1"/>
  <c r="D8" i="11"/>
  <c r="D30" i="11"/>
  <c r="R22" i="29"/>
  <c r="E8" i="11"/>
  <c r="F8" i="11"/>
  <c r="F30" i="11" s="1"/>
  <c r="T22" i="29" s="1"/>
  <c r="G8" i="11"/>
  <c r="U2" i="29" s="1"/>
  <c r="G30" i="11"/>
  <c r="U22" i="29" s="1"/>
  <c r="R2" i="29"/>
  <c r="S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 s="1"/>
  <c r="E8" i="10"/>
  <c r="S2" i="28"/>
  <c r="F8" i="10"/>
  <c r="T2" i="28" s="1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C32" i="10" s="1"/>
  <c r="Q23" i="28" s="1"/>
  <c r="D29" i="10"/>
  <c r="D32" i="10" s="1"/>
  <c r="R23" i="28" s="1"/>
  <c r="R21" i="28"/>
  <c r="E29" i="10"/>
  <c r="E32" i="10" s="1"/>
  <c r="S23" i="28" s="1"/>
  <c r="F29" i="10"/>
  <c r="F32" i="10" s="1"/>
  <c r="T23" i="28" s="1"/>
  <c r="T21" i="28"/>
  <c r="G29" i="10"/>
  <c r="G32" i="10" s="1"/>
  <c r="U23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B32" i="10" s="1"/>
  <c r="P23" i="28" s="1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F12" i="9"/>
  <c r="F16" i="9"/>
  <c r="T9" i="27" s="1"/>
  <c r="G12" i="9"/>
  <c r="U5" i="27" s="1"/>
  <c r="Q4" i="27"/>
  <c r="R4" i="27"/>
  <c r="S4" i="27"/>
  <c r="T4" i="27"/>
  <c r="Q5" i="27"/>
  <c r="S5" i="27"/>
  <c r="Q6" i="27"/>
  <c r="R6" i="27"/>
  <c r="S6" i="27"/>
  <c r="T6" i="27"/>
  <c r="U6" i="27"/>
  <c r="Q7" i="27"/>
  <c r="R7" i="27"/>
  <c r="S7" i="27"/>
  <c r="T7" i="27"/>
  <c r="Q8" i="27"/>
  <c r="R8" i="27"/>
  <c r="S8" i="27"/>
  <c r="T8" i="27"/>
  <c r="R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Q16" i="27" s="1"/>
  <c r="C28" i="9"/>
  <c r="Q13" i="27" s="1"/>
  <c r="D24" i="9"/>
  <c r="D28" i="9"/>
  <c r="R20" i="27" s="1"/>
  <c r="R13" i="27"/>
  <c r="E24" i="9"/>
  <c r="S16" i="27" s="1"/>
  <c r="E28" i="9"/>
  <c r="F24" i="9"/>
  <c r="F28" i="9"/>
  <c r="T13" i="27" s="1"/>
  <c r="G28" i="9"/>
  <c r="U20" i="27" s="1"/>
  <c r="Q14" i="27"/>
  <c r="R14" i="27"/>
  <c r="S14" i="27"/>
  <c r="T14" i="27"/>
  <c r="Q15" i="27"/>
  <c r="R15" i="27"/>
  <c r="S15" i="27"/>
  <c r="T15" i="27"/>
  <c r="R16" i="27"/>
  <c r="T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S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Q2" i="26"/>
  <c r="Q12" i="26"/>
  <c r="Q20" i="26"/>
  <c r="R3" i="26"/>
  <c r="R12" i="26"/>
  <c r="R20" i="26"/>
  <c r="D37" i="8"/>
  <c r="S3" i="26"/>
  <c r="S12" i="26"/>
  <c r="S20" i="26"/>
  <c r="E37" i="8"/>
  <c r="T3" i="26"/>
  <c r="T12" i="26"/>
  <c r="F37" i="8"/>
  <c r="T30" i="26" s="1"/>
  <c r="Q4" i="26"/>
  <c r="R4" i="26"/>
  <c r="S4" i="26"/>
  <c r="T4" i="26"/>
  <c r="Q5" i="26"/>
  <c r="R5" i="26"/>
  <c r="S5" i="26"/>
  <c r="T5" i="26"/>
  <c r="Q6" i="26"/>
  <c r="R6" i="26"/>
  <c r="S6" i="26"/>
  <c r="T6" i="26"/>
  <c r="Q7" i="26"/>
  <c r="R7" i="26"/>
  <c r="S7" i="26"/>
  <c r="T7" i="26"/>
  <c r="Q8" i="26"/>
  <c r="R8" i="26"/>
  <c r="S8" i="26"/>
  <c r="T8" i="26"/>
  <c r="Q9" i="26"/>
  <c r="R9" i="26"/>
  <c r="S9" i="26"/>
  <c r="T9" i="26"/>
  <c r="Q10" i="26"/>
  <c r="R10" i="26"/>
  <c r="S10" i="26"/>
  <c r="T10" i="26"/>
  <c r="Q11" i="26"/>
  <c r="R11" i="26"/>
  <c r="S11" i="26"/>
  <c r="T11" i="26"/>
  <c r="Q13" i="26"/>
  <c r="R13" i="26"/>
  <c r="S13" i="26"/>
  <c r="T13" i="26"/>
  <c r="Q14" i="26"/>
  <c r="R14" i="26"/>
  <c r="S14" i="26"/>
  <c r="T14" i="26"/>
  <c r="Q15" i="26"/>
  <c r="R15" i="26"/>
  <c r="S15" i="26"/>
  <c r="T15" i="26"/>
  <c r="Q16" i="26"/>
  <c r="R16" i="26"/>
  <c r="S16" i="26"/>
  <c r="T16" i="26"/>
  <c r="Q17" i="26"/>
  <c r="R17" i="26"/>
  <c r="S17" i="26"/>
  <c r="T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Q24" i="26"/>
  <c r="R24" i="26"/>
  <c r="S24" i="26"/>
  <c r="T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R30" i="26"/>
  <c r="S30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Q34" i="26"/>
  <c r="R34" i="26"/>
  <c r="S34" i="26"/>
  <c r="T34" i="26"/>
  <c r="Q45" i="26"/>
  <c r="Q53" i="26"/>
  <c r="C71" i="8"/>
  <c r="R36" i="26"/>
  <c r="R45" i="26"/>
  <c r="R53" i="26"/>
  <c r="D71" i="8"/>
  <c r="R63" i="26" s="1"/>
  <c r="S36" i="26"/>
  <c r="S45" i="26"/>
  <c r="E71" i="8"/>
  <c r="T36" i="26"/>
  <c r="T45" i="26"/>
  <c r="T53" i="26"/>
  <c r="F71" i="8"/>
  <c r="Q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Q40" i="26"/>
  <c r="R40" i="26"/>
  <c r="S40" i="26"/>
  <c r="T40" i="26"/>
  <c r="Q41" i="26"/>
  <c r="R41" i="26"/>
  <c r="S41" i="26"/>
  <c r="T41" i="26"/>
  <c r="Q42" i="26"/>
  <c r="R42" i="26"/>
  <c r="S42" i="26"/>
  <c r="T42" i="26"/>
  <c r="Q43" i="26"/>
  <c r="R43" i="26"/>
  <c r="S43" i="26"/>
  <c r="T43" i="26"/>
  <c r="Q44" i="26"/>
  <c r="R44" i="26"/>
  <c r="S44" i="26"/>
  <c r="T44" i="26"/>
  <c r="Q46" i="26"/>
  <c r="R46" i="26"/>
  <c r="S46" i="26"/>
  <c r="T46" i="26"/>
  <c r="Q47" i="26"/>
  <c r="R47" i="26"/>
  <c r="S47" i="26"/>
  <c r="T47" i="26"/>
  <c r="Q48" i="26"/>
  <c r="R48" i="26"/>
  <c r="S48" i="26"/>
  <c r="T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Q54" i="26"/>
  <c r="R54" i="26"/>
  <c r="S54" i="26"/>
  <c r="T54" i="26"/>
  <c r="Q55" i="26"/>
  <c r="R55" i="26"/>
  <c r="S55" i="26"/>
  <c r="T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Q62" i="26"/>
  <c r="R62" i="26"/>
  <c r="S62" i="26"/>
  <c r="T62" i="26"/>
  <c r="Q63" i="26"/>
  <c r="S63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P45" i="26"/>
  <c r="B61" i="8"/>
  <c r="P53" i="26" s="1"/>
  <c r="B71" i="8"/>
  <c r="P63" i="26" s="1"/>
  <c r="P3" i="26"/>
  <c r="P20" i="26"/>
  <c r="B37" i="8"/>
  <c r="P30" i="26" s="1"/>
  <c r="P36" i="26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T3" i="25"/>
  <c r="S3" i="25"/>
  <c r="R3" i="25"/>
  <c r="Q2" i="25"/>
  <c r="P3" i="25"/>
  <c r="A3" i="25"/>
  <c r="A4" i="25"/>
  <c r="A2" i="25"/>
  <c r="A87" i="24"/>
  <c r="Q77" i="24"/>
  <c r="Q85" i="24"/>
  <c r="Q105" i="24"/>
  <c r="Q115" i="24"/>
  <c r="Q125" i="24"/>
  <c r="C146" i="6"/>
  <c r="C150" i="6"/>
  <c r="Q142" i="24" s="1"/>
  <c r="R77" i="24"/>
  <c r="R95" i="24"/>
  <c r="R105" i="24"/>
  <c r="R115" i="24"/>
  <c r="D146" i="6"/>
  <c r="D150" i="6"/>
  <c r="R142" i="24" s="1"/>
  <c r="S77" i="24"/>
  <c r="S85" i="24"/>
  <c r="S95" i="24"/>
  <c r="S105" i="24"/>
  <c r="S115" i="24"/>
  <c r="S125" i="24"/>
  <c r="E146" i="6"/>
  <c r="E150" i="6"/>
  <c r="S142" i="24" s="1"/>
  <c r="T77" i="24"/>
  <c r="T85" i="24"/>
  <c r="T95" i="24"/>
  <c r="T105" i="24"/>
  <c r="T115" i="24"/>
  <c r="T125" i="24"/>
  <c r="F146" i="6"/>
  <c r="T138" i="24" s="1"/>
  <c r="T142" i="24"/>
  <c r="Q78" i="24"/>
  <c r="R78" i="24"/>
  <c r="S78" i="24"/>
  <c r="T78" i="24"/>
  <c r="Q79" i="24"/>
  <c r="R79" i="24"/>
  <c r="S79" i="24"/>
  <c r="T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Q89" i="24"/>
  <c r="R89" i="24"/>
  <c r="S89" i="24"/>
  <c r="T89" i="24"/>
  <c r="Q90" i="24"/>
  <c r="R90" i="24"/>
  <c r="S90" i="24"/>
  <c r="T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Q99" i="24"/>
  <c r="R99" i="24"/>
  <c r="S99" i="24"/>
  <c r="T99" i="24"/>
  <c r="Q100" i="24"/>
  <c r="R100" i="24"/>
  <c r="S100" i="24"/>
  <c r="T100" i="24"/>
  <c r="Q101" i="24"/>
  <c r="R101" i="24"/>
  <c r="S101" i="24"/>
  <c r="T101" i="24"/>
  <c r="Q102" i="24"/>
  <c r="R102" i="24"/>
  <c r="S102" i="24"/>
  <c r="T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R125" i="24"/>
  <c r="Q126" i="24"/>
  <c r="R126" i="24"/>
  <c r="S126" i="24"/>
  <c r="T126" i="24"/>
  <c r="Q127" i="24"/>
  <c r="R127" i="24"/>
  <c r="S127" i="24"/>
  <c r="T127" i="24"/>
  <c r="Q128" i="24"/>
  <c r="R128" i="24"/>
  <c r="S128" i="24"/>
  <c r="T128" i="24"/>
  <c r="Q129" i="24"/>
  <c r="R129" i="24"/>
  <c r="S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Q139" i="24"/>
  <c r="R139" i="24"/>
  <c r="S139" i="24"/>
  <c r="T139" i="24"/>
  <c r="Q140" i="24"/>
  <c r="R140" i="24"/>
  <c r="S140" i="24"/>
  <c r="T140" i="24"/>
  <c r="U140" i="24"/>
  <c r="Q141" i="24"/>
  <c r="R141" i="24"/>
  <c r="S141" i="24"/>
  <c r="T141" i="24"/>
  <c r="U141" i="24"/>
  <c r="Q143" i="24"/>
  <c r="R143" i="24"/>
  <c r="S143" i="24"/>
  <c r="T143" i="24"/>
  <c r="U143" i="24"/>
  <c r="Q144" i="24"/>
  <c r="R144" i="24"/>
  <c r="S144" i="24"/>
  <c r="T144" i="24"/>
  <c r="Q145" i="24"/>
  <c r="R145" i="24"/>
  <c r="S145" i="24"/>
  <c r="T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Q3" i="24"/>
  <c r="Q21" i="24"/>
  <c r="Q31" i="24"/>
  <c r="Q41" i="24"/>
  <c r="C71" i="6"/>
  <c r="C75" i="6"/>
  <c r="Q68" i="24" s="1"/>
  <c r="R11" i="24"/>
  <c r="R21" i="24"/>
  <c r="R31" i="24"/>
  <c r="R41" i="24"/>
  <c r="R51" i="24"/>
  <c r="D71" i="6"/>
  <c r="D75" i="6"/>
  <c r="R68" i="24" s="1"/>
  <c r="S3" i="24"/>
  <c r="S11" i="24"/>
  <c r="S21" i="24"/>
  <c r="S31" i="24"/>
  <c r="S41" i="24"/>
  <c r="S51" i="24"/>
  <c r="E71" i="6"/>
  <c r="E75" i="6"/>
  <c r="S68" i="24" s="1"/>
  <c r="T3" i="24"/>
  <c r="T21" i="24"/>
  <c r="T31" i="24"/>
  <c r="T41" i="24"/>
  <c r="T51" i="24"/>
  <c r="F71" i="6"/>
  <c r="F75" i="6"/>
  <c r="T68" i="24" s="1"/>
  <c r="P77" i="24"/>
  <c r="P85" i="24"/>
  <c r="P95" i="24"/>
  <c r="P105" i="24"/>
  <c r="P115" i="24"/>
  <c r="P125" i="24"/>
  <c r="B146" i="6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Q5" i="24"/>
  <c r="R5" i="24"/>
  <c r="S5" i="24"/>
  <c r="T5" i="24"/>
  <c r="Q6" i="24"/>
  <c r="R6" i="24"/>
  <c r="S6" i="24"/>
  <c r="T6" i="24"/>
  <c r="Q7" i="24"/>
  <c r="R7" i="24"/>
  <c r="S7" i="24"/>
  <c r="T7" i="24"/>
  <c r="Q8" i="24"/>
  <c r="R8" i="24"/>
  <c r="S8" i="24"/>
  <c r="T8" i="24"/>
  <c r="Q9" i="24"/>
  <c r="R9" i="24"/>
  <c r="S9" i="24"/>
  <c r="T9" i="24"/>
  <c r="Q10" i="24"/>
  <c r="R10" i="24"/>
  <c r="S10" i="24"/>
  <c r="T10" i="24"/>
  <c r="Q12" i="24"/>
  <c r="R12" i="24"/>
  <c r="S12" i="24"/>
  <c r="T12" i="24"/>
  <c r="Q13" i="24"/>
  <c r="R13" i="24"/>
  <c r="S13" i="24"/>
  <c r="T13" i="24"/>
  <c r="Q14" i="24"/>
  <c r="R14" i="24"/>
  <c r="S14" i="24"/>
  <c r="T14" i="24"/>
  <c r="Q15" i="24"/>
  <c r="R15" i="24"/>
  <c r="S15" i="24"/>
  <c r="T15" i="24"/>
  <c r="Q16" i="24"/>
  <c r="R16" i="24"/>
  <c r="S16" i="24"/>
  <c r="T16" i="24"/>
  <c r="Q17" i="24"/>
  <c r="R17" i="24"/>
  <c r="S17" i="24"/>
  <c r="T17" i="24"/>
  <c r="Q18" i="24"/>
  <c r="R18" i="24"/>
  <c r="S18" i="24"/>
  <c r="T18" i="24"/>
  <c r="Q19" i="24"/>
  <c r="R19" i="24"/>
  <c r="S19" i="24"/>
  <c r="T19" i="24"/>
  <c r="Q20" i="24"/>
  <c r="R20" i="24"/>
  <c r="S20" i="24"/>
  <c r="T20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Q36" i="24"/>
  <c r="R36" i="24"/>
  <c r="S36" i="24"/>
  <c r="T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Q45" i="24"/>
  <c r="R45" i="24"/>
  <c r="S45" i="24"/>
  <c r="T45" i="24"/>
  <c r="Q46" i="24"/>
  <c r="R46" i="24"/>
  <c r="S46" i="24"/>
  <c r="T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Q50" i="24"/>
  <c r="R50" i="24"/>
  <c r="S50" i="24"/>
  <c r="T50" i="24"/>
  <c r="U50" i="24"/>
  <c r="Q51" i="24"/>
  <c r="Q52" i="24"/>
  <c r="R52" i="24"/>
  <c r="S52" i="24"/>
  <c r="T52" i="24"/>
  <c r="Q53" i="24"/>
  <c r="R53" i="24"/>
  <c r="S53" i="24"/>
  <c r="T53" i="24"/>
  <c r="Q54" i="24"/>
  <c r="R54" i="24"/>
  <c r="S54" i="24"/>
  <c r="T54" i="24"/>
  <c r="Q55" i="24"/>
  <c r="R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Q62" i="24"/>
  <c r="R62" i="24"/>
  <c r="S62" i="24"/>
  <c r="T62" i="24"/>
  <c r="U62" i="24"/>
  <c r="Q63" i="24"/>
  <c r="R63" i="24"/>
  <c r="S63" i="24"/>
  <c r="T63" i="24"/>
  <c r="Q64" i="24"/>
  <c r="R64" i="24"/>
  <c r="S64" i="24"/>
  <c r="T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Q74" i="24"/>
  <c r="R74" i="24"/>
  <c r="S74" i="24"/>
  <c r="T74" i="24"/>
  <c r="U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28" i="20"/>
  <c r="U33" i="20"/>
  <c r="U40" i="20"/>
  <c r="U42" i="20"/>
  <c r="U44" i="20"/>
  <c r="U45" i="20"/>
  <c r="U38" i="20"/>
  <c r="U39" i="20"/>
  <c r="U43" i="20"/>
  <c r="U50" i="20"/>
  <c r="U47" i="20"/>
  <c r="U48" i="20"/>
  <c r="U52" i="20"/>
  <c r="U53" i="20"/>
  <c r="U54" i="20"/>
  <c r="U55" i="20"/>
  <c r="U58" i="20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R10" i="20"/>
  <c r="S10" i="20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Q22" i="20"/>
  <c r="R22" i="20"/>
  <c r="S22" i="20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Q37" i="20"/>
  <c r="R37" i="20"/>
  <c r="S37" i="20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Q46" i="20"/>
  <c r="R46" i="20"/>
  <c r="S46" i="20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Q51" i="20"/>
  <c r="R51" i="20"/>
  <c r="S51" i="20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Q57" i="20"/>
  <c r="D67" i="5"/>
  <c r="R57" i="20" s="1"/>
  <c r="S57" i="20"/>
  <c r="T57" i="20"/>
  <c r="Q58" i="20"/>
  <c r="R58" i="20"/>
  <c r="S58" i="20"/>
  <c r="T58" i="20"/>
  <c r="R60" i="20"/>
  <c r="S60" i="20"/>
  <c r="T60" i="20"/>
  <c r="Q61" i="20"/>
  <c r="R61" i="20"/>
  <c r="S61" i="20"/>
  <c r="T61" i="20"/>
  <c r="R62" i="20"/>
  <c r="S62" i="20"/>
  <c r="T62" i="20"/>
  <c r="P61" i="20"/>
  <c r="P62" i="20"/>
  <c r="P60" i="20"/>
  <c r="P58" i="20"/>
  <c r="B67" i="5"/>
  <c r="P57" i="20" s="1"/>
  <c r="P37" i="20"/>
  <c r="P46" i="20"/>
  <c r="P51" i="20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P10" i="20"/>
  <c r="P22" i="20"/>
  <c r="P29" i="20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F5" i="13"/>
  <c r="E5" i="13"/>
  <c r="C5" i="13"/>
  <c r="B5" i="13"/>
  <c r="E5" i="12"/>
  <c r="C5" i="12"/>
  <c r="B5" i="12"/>
  <c r="F5" i="12"/>
  <c r="I25" i="23"/>
  <c r="D23" i="23"/>
  <c r="B6" i="11" s="1"/>
  <c r="I23" i="23"/>
  <c r="G6" i="10" s="1"/>
  <c r="G6" i="11"/>
  <c r="H23" i="23"/>
  <c r="F6" i="11"/>
  <c r="G23" i="23"/>
  <c r="E6" i="11"/>
  <c r="F23" i="23"/>
  <c r="D6" i="11"/>
  <c r="E23" i="23"/>
  <c r="C6" i="10" s="1"/>
  <c r="C6" i="11"/>
  <c r="F6" i="10"/>
  <c r="E6" i="10"/>
  <c r="D6" i="10"/>
  <c r="B6" i="10"/>
  <c r="G5" i="13"/>
  <c r="G5" i="12"/>
  <c r="C11" i="23"/>
  <c r="A2" i="13"/>
  <c r="A2" i="12"/>
  <c r="A2" i="11"/>
  <c r="A2" i="10"/>
  <c r="A5" i="9"/>
  <c r="A5" i="8"/>
  <c r="A5" i="7"/>
  <c r="A5" i="6"/>
  <c r="A4" i="5"/>
  <c r="A4" i="4"/>
  <c r="A4" i="3"/>
  <c r="A4" i="2"/>
  <c r="A4" i="1"/>
  <c r="K15" i="3"/>
  <c r="K16" i="3"/>
  <c r="K14" i="3" s="1"/>
  <c r="Y4" i="17" s="1"/>
  <c r="K17" i="3"/>
  <c r="K18" i="3"/>
  <c r="J14" i="3"/>
  <c r="X4" i="17" s="1"/>
  <c r="I14" i="3"/>
  <c r="W4" i="17" s="1"/>
  <c r="I8" i="3"/>
  <c r="H14" i="3"/>
  <c r="V4" i="17" s="1"/>
  <c r="G14" i="3"/>
  <c r="E14" i="3"/>
  <c r="K9" i="3"/>
  <c r="K10" i="3"/>
  <c r="K11" i="3"/>
  <c r="K12" i="3"/>
  <c r="K8" i="3" s="1"/>
  <c r="J8" i="3"/>
  <c r="X3" i="17" s="1"/>
  <c r="H8" i="3"/>
  <c r="G8" i="3"/>
  <c r="U3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R9" i="18"/>
  <c r="B64" i="4"/>
  <c r="P33" i="18" s="1"/>
  <c r="P32" i="18"/>
  <c r="B55" i="4"/>
  <c r="P30" i="18"/>
  <c r="P27" i="18"/>
  <c r="P26" i="18"/>
  <c r="B37" i="4"/>
  <c r="B29" i="4"/>
  <c r="P15" i="18" s="1"/>
  <c r="B17" i="4"/>
  <c r="P6" i="18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F23" i="1"/>
  <c r="Q71" i="15" s="1"/>
  <c r="F27" i="1"/>
  <c r="Q76" i="15" s="1"/>
  <c r="F31" i="1"/>
  <c r="F38" i="1"/>
  <c r="Q87" i="15" s="1"/>
  <c r="F42" i="1"/>
  <c r="Q91" i="15" s="1"/>
  <c r="Q106" i="15"/>
  <c r="Q107" i="15"/>
  <c r="Q108" i="15"/>
  <c r="Q109" i="15"/>
  <c r="Q110" i="15"/>
  <c r="Q111" i="15"/>
  <c r="Q112" i="15"/>
  <c r="Q113" i="15"/>
  <c r="Q114" i="15"/>
  <c r="Q115" i="15"/>
  <c r="F75" i="1"/>
  <c r="Q116" i="15" s="1"/>
  <c r="Q117" i="15"/>
  <c r="Q118" i="15"/>
  <c r="P57" i="15"/>
  <c r="E23" i="1"/>
  <c r="P76" i="15"/>
  <c r="E31" i="1"/>
  <c r="P80" i="15" s="1"/>
  <c r="E38" i="1"/>
  <c r="P87" i="15" s="1"/>
  <c r="E42" i="1"/>
  <c r="P91" i="15" s="1"/>
  <c r="E57" i="1"/>
  <c r="P103" i="15" s="1"/>
  <c r="P106" i="15"/>
  <c r="P110" i="15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4" i="15"/>
  <c r="Q20" i="15"/>
  <c r="Q26" i="15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Q37" i="18"/>
  <c r="Q36" i="18"/>
  <c r="R36" i="18"/>
  <c r="C64" i="4"/>
  <c r="Q33" i="18" s="1"/>
  <c r="D64" i="4"/>
  <c r="R33" i="18" s="1"/>
  <c r="Q32" i="18"/>
  <c r="R32" i="18"/>
  <c r="Q26" i="18"/>
  <c r="D55" i="4"/>
  <c r="R31" i="18" s="1"/>
  <c r="Q30" i="18"/>
  <c r="R30" i="18"/>
  <c r="R26" i="18"/>
  <c r="Q27" i="18"/>
  <c r="R27" i="18"/>
  <c r="C29" i="4"/>
  <c r="Q15" i="18" s="1"/>
  <c r="D29" i="4"/>
  <c r="R15" i="18" s="1"/>
  <c r="C40" i="4"/>
  <c r="Q22" i="18" s="1"/>
  <c r="D40" i="4"/>
  <c r="R22" i="18" s="1"/>
  <c r="C37" i="4"/>
  <c r="Q19" i="18" s="1"/>
  <c r="D37" i="4"/>
  <c r="R19" i="18" s="1"/>
  <c r="Q9" i="18"/>
  <c r="Q6" i="18"/>
  <c r="R6" i="18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/>
  <c r="B13" i="2"/>
  <c r="P8" i="16"/>
  <c r="C9" i="2"/>
  <c r="Q4" i="16"/>
  <c r="D9" i="2"/>
  <c r="R4" i="16" s="1"/>
  <c r="E9" i="2"/>
  <c r="S4" i="16" s="1"/>
  <c r="F9" i="2"/>
  <c r="T4" i="16" s="1"/>
  <c r="G9" i="2"/>
  <c r="G8" i="2" s="1"/>
  <c r="H9" i="2"/>
  <c r="V4" i="16"/>
  <c r="B9" i="2"/>
  <c r="P4" i="16" s="1"/>
  <c r="R37" i="18"/>
  <c r="H8" i="2"/>
  <c r="H20" i="2" s="1"/>
  <c r="V13" i="16" s="1"/>
  <c r="C8" i="2"/>
  <c r="C20" i="2" s="1"/>
  <c r="Q13" i="16" s="1"/>
  <c r="Q67" i="15"/>
  <c r="U51" i="20" l="1"/>
  <c r="T20" i="27"/>
  <c r="E30" i="11"/>
  <c r="S22" i="29" s="1"/>
  <c r="E31" i="12"/>
  <c r="S23" i="30" s="1"/>
  <c r="G146" i="6"/>
  <c r="U138" i="24" s="1"/>
  <c r="E8" i="2"/>
  <c r="B6" i="1"/>
  <c r="B44" i="4"/>
  <c r="D5" i="12"/>
  <c r="P21" i="28"/>
  <c r="U21" i="28"/>
  <c r="S21" i="28"/>
  <c r="Q21" i="28"/>
  <c r="T2" i="29"/>
  <c r="B30" i="11"/>
  <c r="P22" i="29" s="1"/>
  <c r="P2" i="30"/>
  <c r="F31" i="12"/>
  <c r="T23" i="30" s="1"/>
  <c r="R15" i="30"/>
  <c r="U12" i="31"/>
  <c r="Q12" i="31"/>
  <c r="G71" i="6"/>
  <c r="U64" i="24" s="1"/>
  <c r="U55" i="24"/>
  <c r="Q3" i="16"/>
  <c r="U2" i="25"/>
  <c r="Q3" i="26"/>
  <c r="U105" i="24"/>
  <c r="U95" i="24"/>
  <c r="P2" i="24"/>
  <c r="U22" i="20"/>
  <c r="U30" i="20"/>
  <c r="B8" i="2"/>
  <c r="S35" i="26"/>
  <c r="Q34" i="20"/>
  <c r="U51" i="24"/>
  <c r="C57" i="4"/>
  <c r="C59" i="4" s="1"/>
  <c r="U125" i="24"/>
  <c r="R56" i="20"/>
  <c r="D57" i="4"/>
  <c r="D59" i="4" s="1"/>
  <c r="U46" i="20"/>
  <c r="G150" i="6"/>
  <c r="U142" i="24" s="1"/>
  <c r="U41" i="24"/>
  <c r="U31" i="24"/>
  <c r="U115" i="24"/>
  <c r="U53" i="24"/>
  <c r="S53" i="26"/>
  <c r="U36" i="26"/>
  <c r="U53" i="26"/>
  <c r="U55" i="26"/>
  <c r="U45" i="26"/>
  <c r="U20" i="26"/>
  <c r="R2" i="26"/>
  <c r="U12" i="26"/>
  <c r="T14" i="16"/>
  <c r="Q4" i="25"/>
  <c r="B47" i="1"/>
  <c r="P42" i="15" s="1"/>
  <c r="H20" i="3"/>
  <c r="V5" i="17" s="1"/>
  <c r="C72" i="4"/>
  <c r="C74" i="4" s="1"/>
  <c r="Q39" i="18" s="1"/>
  <c r="D44" i="4"/>
  <c r="C44" i="4"/>
  <c r="Q31" i="18"/>
  <c r="P22" i="18"/>
  <c r="P13" i="27"/>
  <c r="U13" i="27"/>
  <c r="P16" i="27"/>
  <c r="U14" i="27"/>
  <c r="T5" i="27"/>
  <c r="P2" i="27"/>
  <c r="Q35" i="26"/>
  <c r="T35" i="26"/>
  <c r="P35" i="26"/>
  <c r="U48" i="26"/>
  <c r="R35" i="26"/>
  <c r="U40" i="26"/>
  <c r="Q30" i="26"/>
  <c r="U3" i="26"/>
  <c r="T2" i="26"/>
  <c r="G37" i="8"/>
  <c r="U30" i="26" s="1"/>
  <c r="U24" i="26"/>
  <c r="T20" i="26"/>
  <c r="U15" i="26"/>
  <c r="U6" i="26"/>
  <c r="Q3" i="25"/>
  <c r="P4" i="25"/>
  <c r="S4" i="25"/>
  <c r="R4" i="25"/>
  <c r="U145" i="24"/>
  <c r="U139" i="24"/>
  <c r="Q76" i="24"/>
  <c r="U128" i="24"/>
  <c r="U119" i="24"/>
  <c r="U108" i="24"/>
  <c r="T76" i="24"/>
  <c r="R76" i="24"/>
  <c r="P76" i="24"/>
  <c r="U96" i="24"/>
  <c r="Q95" i="24"/>
  <c r="U85" i="24"/>
  <c r="S76" i="24"/>
  <c r="R85" i="24"/>
  <c r="G75" i="6"/>
  <c r="U68" i="24" s="1"/>
  <c r="U42" i="24"/>
  <c r="U21" i="24"/>
  <c r="U24" i="24"/>
  <c r="T2" i="24"/>
  <c r="T11" i="24"/>
  <c r="Q11" i="24"/>
  <c r="U11" i="24"/>
  <c r="R3" i="24"/>
  <c r="G75" i="5"/>
  <c r="U62" i="20" s="1"/>
  <c r="U57" i="20"/>
  <c r="P56" i="20"/>
  <c r="U49" i="20"/>
  <c r="P34" i="20"/>
  <c r="F41" i="5"/>
  <c r="T34" i="20" s="1"/>
  <c r="U32" i="20"/>
  <c r="T56" i="20"/>
  <c r="S56" i="20"/>
  <c r="Q56" i="20"/>
  <c r="U41" i="20"/>
  <c r="R34" i="20"/>
  <c r="U23" i="20"/>
  <c r="U10" i="20"/>
  <c r="U19" i="20"/>
  <c r="E41" i="5"/>
  <c r="U5" i="20"/>
  <c r="D72" i="4"/>
  <c r="B72" i="4"/>
  <c r="P38" i="18" s="1"/>
  <c r="B57" i="4"/>
  <c r="B59" i="4" s="1"/>
  <c r="P25" i="18"/>
  <c r="B11" i="4"/>
  <c r="P2" i="18" s="1"/>
  <c r="I20" i="3"/>
  <c r="W5" i="17" s="1"/>
  <c r="K20" i="3"/>
  <c r="Y5" i="17" s="1"/>
  <c r="G20" i="3"/>
  <c r="U5" i="17" s="1"/>
  <c r="U4" i="16"/>
  <c r="F8" i="2"/>
  <c r="T13" i="16" s="1"/>
  <c r="V3" i="16"/>
  <c r="U3" i="16"/>
  <c r="G20" i="2"/>
  <c r="U13" i="16" s="1"/>
  <c r="D8" i="2"/>
  <c r="E79" i="1"/>
  <c r="P119" i="15" s="1"/>
  <c r="F79" i="1"/>
  <c r="Q119" i="15" s="1"/>
  <c r="F47" i="1"/>
  <c r="Q95" i="15" s="1"/>
  <c r="E47" i="1"/>
  <c r="E59" i="1" s="1"/>
  <c r="C47" i="1"/>
  <c r="Q42" i="15" s="1"/>
  <c r="P2" i="25"/>
  <c r="U4" i="17"/>
  <c r="T4" i="25"/>
  <c r="W3" i="17"/>
  <c r="J20" i="3"/>
  <c r="X5" i="17" s="1"/>
  <c r="E20" i="3"/>
  <c r="S5" i="17" s="1"/>
  <c r="R2" i="25"/>
  <c r="C7" i="23"/>
  <c r="V3" i="17"/>
  <c r="Y3" i="17"/>
  <c r="T2" i="25"/>
  <c r="S4" i="17"/>
  <c r="S2" i="25"/>
  <c r="U3" i="24" l="1"/>
  <c r="U4" i="25"/>
  <c r="S3" i="16"/>
  <c r="E20" i="2"/>
  <c r="S13" i="16" s="1"/>
  <c r="S13" i="27"/>
  <c r="P68" i="26"/>
  <c r="U56" i="20"/>
  <c r="P13" i="16"/>
  <c r="P3" i="16"/>
  <c r="U37" i="20"/>
  <c r="Q38" i="18"/>
  <c r="Q150" i="24"/>
  <c r="T68" i="26"/>
  <c r="U35" i="26"/>
  <c r="Q68" i="26"/>
  <c r="U2" i="26"/>
  <c r="B62" i="1"/>
  <c r="P54" i="15" s="1"/>
  <c r="E81" i="1"/>
  <c r="P120" i="15" s="1"/>
  <c r="R25" i="18"/>
  <c r="D11" i="4"/>
  <c r="Q25" i="18"/>
  <c r="C11" i="4"/>
  <c r="P24" i="27"/>
  <c r="R68" i="26"/>
  <c r="P2" i="26"/>
  <c r="S2" i="26"/>
  <c r="S68" i="26"/>
  <c r="R150" i="24"/>
  <c r="P150" i="24"/>
  <c r="S150" i="24"/>
  <c r="U76" i="24"/>
  <c r="U77" i="24"/>
  <c r="Q2" i="24"/>
  <c r="R2" i="24"/>
  <c r="T150" i="24"/>
  <c r="S2" i="24"/>
  <c r="G41" i="5"/>
  <c r="G42" i="5" s="1"/>
  <c r="U35" i="20" s="1"/>
  <c r="S34" i="20"/>
  <c r="R38" i="18"/>
  <c r="D74" i="4"/>
  <c r="R39" i="18" s="1"/>
  <c r="B74" i="4"/>
  <c r="P39" i="18" s="1"/>
  <c r="P5" i="18"/>
  <c r="B21" i="4"/>
  <c r="P12" i="18" s="1"/>
  <c r="T3" i="16"/>
  <c r="D20" i="2"/>
  <c r="R13" i="16" s="1"/>
  <c r="R3" i="16"/>
  <c r="P95" i="15"/>
  <c r="F59" i="1"/>
  <c r="Q104" i="15" s="1"/>
  <c r="P104" i="15"/>
  <c r="C62" i="1"/>
  <c r="Q54" i="15" s="1"/>
  <c r="A2" i="6"/>
  <c r="A2" i="7"/>
  <c r="A2" i="2"/>
  <c r="A2" i="3"/>
  <c r="A2" i="5"/>
  <c r="A2" i="1"/>
  <c r="A2" i="9"/>
  <c r="A2" i="8"/>
  <c r="A2" i="4"/>
  <c r="S3" i="27" l="1"/>
  <c r="Q62" i="20"/>
  <c r="Q60" i="20"/>
  <c r="U68" i="26"/>
  <c r="R5" i="18"/>
  <c r="Q5" i="18"/>
  <c r="U150" i="24"/>
  <c r="U2" i="24"/>
  <c r="U34" i="20"/>
  <c r="B23" i="4"/>
  <c r="P13" i="18" s="1"/>
  <c r="F81" i="1"/>
  <c r="Q120" i="15" s="1"/>
  <c r="S2" i="27" l="1"/>
  <c r="S24" i="27"/>
  <c r="T3" i="27"/>
  <c r="R2" i="18"/>
  <c r="D21" i="4"/>
  <c r="Q2" i="18"/>
  <c r="C21" i="4"/>
  <c r="B25" i="4"/>
  <c r="B33" i="4" s="1"/>
  <c r="P18" i="18" s="1"/>
  <c r="T2" i="27" l="1"/>
  <c r="T24" i="27"/>
  <c r="D23" i="4"/>
  <c r="R12" i="18"/>
  <c r="C23" i="4"/>
  <c r="Q12" i="18"/>
  <c r="P14" i="18"/>
  <c r="D25" i="4" l="1"/>
  <c r="R13" i="18"/>
  <c r="C25" i="4"/>
  <c r="Q13" i="18"/>
  <c r="R14" i="18" l="1"/>
  <c r="D33" i="4"/>
  <c r="R18" i="18" s="1"/>
  <c r="Q14" i="18"/>
  <c r="C33" i="4"/>
  <c r="Q18" i="18" s="1"/>
  <c r="Q3" i="27"/>
  <c r="Q2" i="27"/>
  <c r="R3" i="27"/>
  <c r="Q24" i="27" l="1"/>
  <c r="R2" i="27" l="1"/>
  <c r="R24" i="27"/>
  <c r="U3" i="27"/>
  <c r="U24" i="27" l="1"/>
  <c r="U2" i="27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<sst xmlns="http://schemas.openxmlformats.org/spreadsheetml/2006/main" count="4243" uniqueCount="3305">
  <si>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</si>
  <si>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</si>
  <si>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</si>
  <si>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</si>
  <si>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</si>
  <si>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</si>
  <si>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</si>
  <si>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</si>
  <si>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</si>
  <si>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</si>
  <si>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</si>
  <si>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</si>
  <si>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</si>
  <si>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</si>
  <si>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</si>
  <si>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</si>
  <si>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</si>
  <si>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</si>
  <si>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</si>
  <si>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</si>
  <si>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</si>
  <si>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</si>
  <si>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</si>
  <si>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</si>
  <si>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</si>
  <si>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</si>
  <si>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</si>
  <si>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</si>
  <si>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</si>
  <si>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</si>
  <si>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</si>
  <si>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</si>
  <si>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</si>
  <si>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</si>
  <si>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</si>
  <si>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</si>
  <si>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</si>
  <si>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</si>
  <si>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</si>
  <si>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</si>
  <si>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</si>
  <si>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</si>
  <si>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</si>
  <si>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</si>
  <si>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</si>
  <si>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</si>
  <si>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</si>
  <si>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</si>
  <si>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</si>
  <si>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</si>
  <si>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</si>
  <si>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</si>
  <si>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</si>
  <si>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</si>
  <si>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</si>
  <si>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</si>
  <si>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</si>
  <si>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</si>
  <si>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</si>
  <si>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</si>
  <si>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</si>
  <si>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</si>
  <si>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</si>
  <si>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</si>
  <si>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</si>
  <si>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</si>
  <si>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</si>
  <si>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</si>
  <si>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</si>
  <si>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</si>
  <si>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</si>
  <si>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</si>
  <si>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</si>
  <si>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</si>
  <si>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</si>
  <si>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</si>
  <si>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</si>
  <si>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</si>
  <si>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</si>
  <si>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</si>
  <si>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</si>
  <si>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</si>
  <si>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</si>
  <si>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</si>
  <si>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</si>
  <si>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</si>
  <si>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</si>
  <si>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</si>
  <si>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</si>
  <si>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</si>
  <si>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</si>
  <si>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</si>
  <si>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</si>
  <si>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</si>
  <si>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</si>
  <si>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</si>
  <si>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</si>
  <si>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</si>
  <si>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</si>
  <si>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</si>
  <si>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</si>
  <si>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</si>
  <si>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</si>
  <si>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</si>
  <si>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</si>
  <si>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</si>
  <si>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</si>
  <si>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</si>
  <si>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</si>
  <si>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</si>
  <si>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</si>
  <si>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</si>
  <si>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</si>
  <si>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</si>
  <si>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</si>
  <si>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</si>
  <si>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</si>
  <si>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</si>
  <si>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</si>
  <si>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</si>
  <si>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</si>
  <si>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</si>
  <si>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</si>
  <si>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</si>
  <si>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</si>
  <si>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</si>
  <si>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</si>
  <si>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</si>
  <si>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</si>
  <si>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</si>
  <si>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</si>
  <si>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</si>
  <si>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</si>
  <si>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</si>
  <si>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</si>
  <si>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</si>
  <si>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</si>
  <si>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</si>
  <si>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</si>
  <si>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</si>
  <si>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</si>
  <si>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</si>
  <si>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</si>
  <si>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</si>
  <si>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</si>
  <si>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</si>
  <si>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</si>
  <si>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</si>
  <si>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</si>
  <si>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</si>
  <si>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</si>
  <si>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</si>
  <si>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</si>
  <si>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</si>
  <si>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</si>
  <si>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</si>
  <si>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</si>
  <si>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</si>
  <si>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</si>
  <si>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</si>
  <si>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</si>
  <si>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</si>
  <si>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</si>
  <si>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</si>
  <si>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</si>
  <si>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</si>
  <si>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</si>
  <si>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</si>
  <si>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</si>
  <si>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</si>
  <si>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</si>
  <si>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</si>
  <si>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</si>
  <si>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</si>
  <si>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</si>
  <si>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</si>
  <si>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</si>
  <si>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</si>
  <si>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</si>
  <si>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</si>
  <si>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</si>
  <si>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</si>
  <si>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</si>
  <si>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</si>
  <si>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</si>
  <si>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</si>
  <si>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</si>
  <si>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</si>
  <si>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</si>
  <si>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</si>
  <si>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</si>
  <si>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</si>
  <si>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</si>
  <si>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</si>
  <si>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</si>
  <si>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</si>
  <si>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</si>
  <si>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</si>
  <si>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</si>
  <si>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</si>
  <si>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</si>
  <si>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</si>
  <si>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</si>
  <si>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</si>
  <si>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</si>
  <si>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</si>
  <si>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</si>
  <si>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</si>
  <si>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</si>
  <si>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</si>
  <si>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</si>
  <si>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</si>
  <si>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</si>
  <si>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</si>
  <si>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</si>
  <si>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</si>
  <si>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</si>
  <si>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</si>
  <si>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</si>
  <si>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</si>
  <si>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</si>
  <si>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</si>
  <si>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</si>
  <si>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</si>
  <si>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</si>
  <si>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</si>
  <si>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</si>
  <si>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</si>
  <si>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</si>
  <si>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</si>
  <si>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</si>
  <si>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</si>
  <si>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</si>
  <si>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</si>
  <si>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</si>
  <si>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</si>
  <si>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</si>
  <si>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</si>
  <si>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</si>
  <si>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</si>
  <si>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</si>
  <si>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</si>
  <si>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</si>
  <si>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</si>
  <si>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</si>
  <si>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</si>
  <si>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</si>
  <si>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</si>
  <si>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</si>
  <si>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</si>
  <si>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</si>
  <si>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</si>
  <si>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</si>
  <si>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</si>
  <si>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</si>
  <si>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</si>
  <si>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</si>
  <si>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</si>
  <si>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</si>
  <si>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</si>
  <si>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</si>
  <si>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</si>
  <si>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</si>
  <si>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</si>
  <si>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</si>
  <si>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</si>
  <si>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</si>
  <si>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</si>
  <si>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</si>
  <si>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</si>
  <si>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</si>
  <si>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</si>
  <si>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</si>
  <si>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</si>
  <si>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</si>
  <si>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</si>
  <si>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</si>
  <si>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</si>
  <si>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</si>
  <si>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</si>
  <si>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</si>
  <si>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</si>
  <si>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</si>
  <si>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</si>
  <si>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</si>
  <si>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</si>
  <si>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</si>
  <si>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</si>
  <si>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</si>
  <si>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</si>
  <si>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</si>
  <si>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</si>
  <si>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</si>
  <si>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</si>
  <si>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</si>
  <si>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</si>
  <si>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</si>
  <si>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</si>
  <si>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</si>
  <si>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</si>
  <si>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</si>
  <si>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</si>
  <si>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</si>
  <si>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</si>
  <si>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</si>
  <si>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</si>
  <si>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</si>
  <si>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</si>
  <si>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</si>
  <si>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</si>
  <si>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</si>
  <si>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</si>
  <si>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</si>
  <si>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</si>
  <si>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</si>
  <si>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</si>
  <si>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</si>
  <si>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</si>
  <si>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</si>
  <si>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</si>
  <si>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</si>
  <si>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</si>
  <si>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</si>
  <si>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</si>
  <si>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</si>
  <si>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</si>
  <si>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</si>
  <si>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</si>
  <si>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</si>
  <si>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</si>
  <si>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</si>
  <si>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</si>
  <si>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</si>
  <si>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</si>
  <si>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</si>
  <si>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</si>
  <si>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</si>
  <si>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</si>
  <si>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</si>
  <si>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</si>
  <si>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</si>
  <si>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</si>
  <si>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</si>
  <si>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</si>
  <si>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</si>
  <si>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</si>
  <si>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</si>
  <si>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</si>
  <si>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</si>
  <si>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</si>
  <si>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</si>
  <si>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</si>
  <si>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</si>
  <si>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</si>
  <si>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</si>
  <si>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</si>
  <si>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</si>
  <si>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</si>
  <si>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</si>
  <si>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</si>
  <si>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</si>
  <si>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</si>
  <si>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</si>
  <si>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</si>
  <si>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</si>
  <si>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</si>
  <si>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</si>
  <si>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</si>
  <si>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</si>
  <si>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</si>
  <si>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</si>
  <si>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</si>
  <si>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</si>
  <si>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</si>
  <si>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</si>
  <si>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</si>
  <si>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</si>
  <si>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</si>
  <si>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</si>
  <si>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</si>
  <si>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</si>
  <si>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</si>
  <si>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</si>
  <si>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</si>
  <si>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</si>
  <si>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</si>
  <si>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</si>
  <si>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</si>
  <si>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</si>
  <si>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</si>
  <si>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</si>
  <si>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</si>
  <si>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</si>
  <si>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</si>
  <si>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</si>
  <si>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</si>
  <si>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</si>
  <si>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</si>
  <si>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</si>
  <si>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</si>
  <si>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</si>
  <si>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</si>
  <si>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</si>
  <si>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</si>
  <si>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</si>
  <si>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</si>
  <si>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</si>
  <si>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</si>
  <si>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</si>
  <si>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</si>
  <si>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</si>
  <si>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</si>
  <si>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</si>
  <si>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</si>
  <si>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</si>
  <si>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</si>
  <si>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</si>
  <si>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</si>
  <si>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</si>
  <si>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</si>
  <si>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</si>
  <si>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</si>
  <si>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</si>
  <si>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</si>
  <si>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</si>
  <si>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</si>
  <si>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</si>
  <si>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</si>
  <si>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</si>
  <si>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</si>
  <si>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</si>
  <si>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</si>
  <si>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</si>
  <si>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</si>
  <si>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</si>
  <si>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</si>
  <si>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</si>
  <si>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</si>
  <si>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</si>
  <si>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</si>
  <si>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</si>
  <si>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</si>
  <si>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</si>
  <si>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</si>
  <si>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</si>
  <si>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</si>
  <si>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</si>
  <si>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</si>
  <si>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</si>
  <si>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</si>
  <si>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</si>
  <si>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</si>
  <si>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</si>
  <si>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</si>
  <si>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</si>
  <si>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</si>
  <si>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</si>
  <si>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</si>
  <si>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</si>
  <si>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</si>
  <si>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</si>
  <si>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</si>
  <si>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</si>
  <si>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</si>
  <si>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</si>
  <si>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</si>
  <si>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</si>
  <si>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</si>
  <si>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</si>
  <si>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</si>
  <si>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</si>
  <si>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</si>
  <si>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</si>
  <si>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</si>
  <si>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</si>
  <si>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</si>
  <si>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</si>
  <si>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</si>
  <si>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</si>
  <si>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</si>
  <si>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</si>
  <si>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</si>
  <si>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</si>
  <si>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</si>
  <si>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</si>
  <si>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</si>
  <si>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</si>
  <si>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</si>
  <si>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</si>
  <si>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</si>
  <si>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</si>
  <si>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</si>
  <si>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</si>
  <si>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</si>
  <si>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</si>
  <si>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</si>
  <si>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</si>
  <si>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</si>
  <si>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</si>
  <si>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</si>
  <si>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</si>
  <si>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</si>
  <si>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</si>
  <si>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</si>
  <si>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</si>
  <si>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</si>
  <si>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</si>
  <si>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</si>
  <si>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</si>
  <si>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</si>
  <si>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</si>
  <si>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</si>
  <si>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</si>
  <si>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</si>
  <si>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</si>
  <si>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</si>
  <si>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</si>
  <si>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</si>
  <si>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</si>
  <si>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</si>
  <si>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</si>
  <si>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</si>
  <si>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</si>
  <si>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</si>
  <si>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</si>
  <si>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</si>
  <si>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</si>
  <si>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</si>
  <si>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</si>
  <si>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</si>
  <si>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</si>
  <si>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</si>
  <si>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</si>
  <si>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</si>
  <si>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</si>
  <si>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</si>
  <si>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</si>
  <si>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</si>
  <si>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</si>
  <si>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</si>
  <si>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</si>
  <si>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</si>
  <si>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</si>
  <si>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</si>
  <si>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</si>
  <si>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</si>
  <si>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</si>
  <si>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</si>
  <si>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</si>
  <si>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</si>
  <si>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</si>
  <si>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</si>
  <si>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</si>
  <si>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</si>
  <si>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</si>
  <si>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</si>
  <si>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</si>
  <si>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</si>
  <si>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</si>
  <si>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</si>
  <si>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</si>
  <si>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</si>
  <si>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</si>
  <si>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</si>
  <si>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</si>
  <si>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</si>
  <si>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</si>
  <si>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</si>
  <si>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</si>
  <si>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</si>
  <si>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</si>
  <si>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</si>
  <si>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</si>
  <si>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</si>
  <si>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</si>
  <si>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</si>
  <si>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</si>
  <si>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</si>
  <si>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</si>
  <si>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</si>
  <si>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</si>
  <si>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</si>
  <si>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</si>
  <si>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</si>
  <si>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</si>
  <si>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</si>
  <si>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</si>
  <si>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</si>
  <si>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</si>
  <si>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</si>
  <si>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</si>
  <si>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</si>
  <si>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</si>
  <si>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</si>
  <si>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</si>
  <si>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</si>
  <si>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</si>
  <si>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</si>
  <si>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</si>
  <si>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</si>
  <si>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</si>
  <si>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</si>
  <si>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</si>
  <si>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</si>
  <si>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</si>
  <si>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</si>
  <si>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</si>
  <si>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</si>
  <si>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</si>
  <si>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</si>
  <si>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</si>
  <si>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</si>
  <si>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</si>
  <si>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</si>
  <si>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</si>
  <si>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</si>
  <si>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</si>
  <si>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</si>
  <si>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</si>
  <si>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</si>
  <si>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</si>
  <si>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</si>
  <si>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</si>
  <si>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</si>
  <si>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</si>
  <si>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</si>
  <si>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</si>
  <si>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</si>
  <si>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</si>
  <si>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</si>
  <si>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</si>
  <si>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</si>
  <si>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</si>
  <si>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</si>
  <si>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</si>
  <si>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</si>
  <si>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</si>
  <si>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</si>
  <si>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</si>
  <si>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</si>
  <si>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</si>
  <si>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</si>
  <si>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</si>
  <si>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</si>
  <si>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</si>
  <si>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</si>
  <si>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</si>
  <si>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</si>
  <si>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</si>
  <si>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</si>
  <si>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</si>
  <si>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</si>
  <si>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</si>
  <si>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</si>
  <si>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</si>
  <si>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</si>
  <si>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</si>
  <si>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</si>
  <si>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</si>
  <si>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</si>
  <si>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</si>
  <si>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</si>
  <si>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</si>
  <si>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</si>
  <si>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</si>
  <si>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</si>
  <si>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</si>
  <si>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</si>
  <si>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</si>
  <si>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</si>
  <si>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</si>
  <si>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</si>
  <si>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</si>
  <si>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</si>
  <si>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</si>
  <si>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</si>
  <si>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</si>
  <si>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</si>
  <si>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</si>
  <si>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</si>
  <si>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</si>
  <si>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</si>
  <si>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</si>
  <si>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</si>
  <si>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</si>
  <si>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</si>
  <si>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</si>
  <si>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</si>
  <si>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</si>
  <si>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</si>
  <si>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</si>
  <si>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</si>
  <si>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</si>
  <si>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</si>
  <si>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</si>
  <si>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</si>
  <si>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</si>
  <si>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</si>
  <si>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</si>
  <si>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</si>
  <si>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</si>
  <si>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</si>
  <si>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</si>
  <si>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</si>
  <si>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</si>
  <si>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</si>
  <si>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</si>
  <si>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</si>
  <si>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</si>
  <si>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</si>
  <si>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</si>
  <si>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</si>
  <si>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</si>
  <si>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</si>
  <si>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</si>
  <si>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</si>
  <si>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</si>
  <si>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</si>
  <si>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</si>
  <si>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</si>
  <si>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</si>
  <si>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</si>
  <si>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</si>
  <si>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</si>
  <si>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</si>
  <si>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</si>
  <si>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</si>
  <si>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</si>
  <si>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</si>
  <si>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</si>
  <si>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</si>
  <si>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</si>
  <si>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</si>
  <si>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</si>
  <si>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</si>
  <si>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</si>
  <si>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</si>
  <si>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</si>
  <si>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</si>
  <si>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</si>
  <si>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</si>
  <si>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</si>
  <si>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</si>
  <si>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</si>
  <si>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</si>
  <si>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</si>
  <si>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</si>
  <si>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</si>
  <si>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</si>
  <si>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</si>
  <si>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</si>
  <si>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</si>
  <si>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</si>
  <si>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</si>
  <si>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</si>
  <si>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</si>
  <si>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</si>
  <si>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</si>
  <si>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</si>
  <si>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</si>
  <si>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</si>
  <si>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</si>
  <si>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</si>
  <si>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</si>
  <si>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</si>
  <si>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</si>
  <si>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</si>
  <si>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</si>
  <si>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</si>
  <si>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</si>
  <si>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</si>
  <si>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</si>
  <si>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</si>
  <si>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</si>
  <si>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</si>
  <si>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</si>
  <si>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</si>
  <si>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</si>
  <si>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</si>
  <si>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</si>
  <si>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</si>
  <si>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</si>
  <si>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</si>
  <si>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</si>
  <si>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</si>
  <si>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</si>
  <si>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</si>
  <si>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</si>
  <si>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</si>
  <si>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</si>
  <si>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</si>
  <si>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</si>
  <si>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</si>
  <si>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</si>
  <si>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</si>
  <si>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</si>
  <si>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</si>
  <si>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</si>
  <si>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</si>
  <si>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</si>
  <si>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</si>
  <si>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</si>
  <si>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</si>
  <si>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</si>
  <si>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</si>
  <si>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</si>
  <si>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</si>
  <si>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</si>
  <si>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</si>
  <si>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</si>
  <si>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</si>
  <si>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</si>
  <si>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</si>
  <si>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</si>
  <si>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</si>
  <si>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</si>
  <si>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</si>
  <si>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</si>
  <si>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</si>
  <si>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</si>
  <si>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</si>
  <si>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</si>
  <si>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</si>
  <si>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</si>
  <si>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</si>
  <si>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</si>
  <si>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</si>
  <si>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</si>
  <si>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</si>
  <si>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</si>
  <si>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</si>
  <si>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</si>
  <si>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</si>
  <si>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</si>
  <si>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</si>
  <si>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</si>
  <si>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</si>
  <si>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</si>
  <si>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</si>
  <si>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</si>
  <si>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</si>
  <si>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</si>
  <si>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</si>
  <si>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</si>
  <si>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</si>
  <si>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</si>
  <si>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</si>
  <si>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</si>
  <si>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</si>
  <si>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</si>
  <si>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</si>
  <si>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</si>
  <si>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</si>
  <si>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</si>
  <si>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</si>
  <si>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</si>
  <si>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</si>
  <si>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</si>
  <si>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</si>
  <si>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</si>
  <si>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</si>
  <si>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</si>
  <si>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</si>
  <si>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</si>
  <si>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</si>
  <si>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</si>
  <si>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</si>
  <si>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</si>
  <si>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</si>
  <si>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</si>
  <si>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</si>
  <si>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</si>
  <si>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</si>
  <si>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</si>
  <si>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</si>
  <si>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</si>
  <si>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</si>
  <si>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</si>
  <si>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</si>
  <si>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</si>
  <si>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</si>
  <si>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</si>
  <si>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</si>
  <si>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</si>
  <si>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</si>
  <si>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</si>
  <si>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</si>
  <si>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</si>
  <si>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</si>
  <si>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</si>
  <si>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</si>
  <si>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</si>
  <si>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</si>
  <si>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</si>
  <si>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</si>
  <si>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</si>
  <si>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</si>
  <si>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</si>
  <si>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</si>
  <si>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</si>
  <si>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</si>
  <si>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</si>
  <si>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</si>
  <si>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</si>
  <si>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</si>
  <si>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</si>
  <si>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</si>
  <si>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</si>
  <si>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</si>
  <si>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</si>
  <si>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</si>
  <si>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</si>
  <si>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</si>
  <si>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</si>
  <si>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</si>
  <si>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</si>
  <si>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</si>
  <si>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</si>
  <si>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</si>
  <si>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</si>
  <si>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</si>
  <si>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</si>
  <si>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</si>
  <si>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</si>
  <si>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</si>
  <si>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</si>
  <si>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</si>
  <si>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</si>
  <si>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</si>
  <si>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</si>
  <si>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</si>
  <si>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</si>
  <si>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</si>
  <si>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</si>
  <si>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</si>
  <si>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</si>
  <si>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</si>
  <si>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</si>
  <si>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</si>
  <si>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</si>
  <si>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</si>
  <si>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</si>
  <si>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</si>
  <si>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</si>
  <si>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</si>
  <si>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</si>
  <si>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</si>
  <si>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</si>
  <si>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</si>
  <si>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</si>
  <si>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</si>
  <si>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</si>
  <si>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</si>
  <si>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</si>
  <si>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</si>
  <si>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</si>
  <si>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</si>
  <si>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</si>
  <si>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</si>
  <si>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</si>
  <si>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</si>
  <si>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</si>
  <si>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</si>
  <si>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</si>
  <si>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</si>
  <si>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</si>
  <si>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</si>
  <si>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</si>
  <si>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</si>
  <si>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</si>
  <si>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</si>
  <si>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</si>
  <si>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</si>
  <si>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</si>
  <si>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</si>
  <si>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</si>
  <si>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</si>
  <si>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</si>
  <si>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</si>
  <si>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</si>
  <si>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</si>
  <si>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</si>
  <si>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</si>
  <si>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</si>
  <si>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</si>
  <si>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</si>
  <si>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</si>
  <si>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</si>
  <si>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</si>
  <si>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</si>
  <si>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</si>
  <si>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</si>
  <si>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</si>
  <si>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</si>
  <si>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</si>
  <si>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</si>
  <si>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</si>
  <si>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</si>
  <si>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</si>
  <si>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</si>
  <si>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</si>
  <si>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</si>
  <si>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</si>
  <si>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</si>
  <si>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</si>
  <si>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</si>
  <si>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</si>
  <si>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</si>
  <si>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</si>
  <si>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</si>
  <si>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</si>
  <si>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</si>
  <si>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</si>
  <si>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</si>
  <si>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</si>
  <si>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</si>
  <si>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</si>
  <si>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</si>
  <si>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</si>
  <si>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</si>
  <si>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</si>
  <si>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</si>
  <si>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</si>
  <si>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</si>
  <si>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</si>
  <si>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</si>
  <si>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</si>
  <si>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</si>
  <si>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</si>
  <si>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</si>
  <si>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</si>
  <si>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</si>
  <si>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</si>
  <si>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</si>
  <si>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</si>
  <si>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</si>
  <si>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</si>
  <si>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</si>
  <si>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</si>
  <si>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</si>
  <si>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</si>
  <si>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</si>
  <si>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</si>
  <si>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</si>
  <si>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</si>
  <si>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</si>
  <si>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</si>
  <si>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</si>
  <si>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</si>
  <si>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</si>
  <si>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</si>
  <si>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</si>
  <si>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</si>
  <si>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</si>
  <si>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</si>
  <si>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</si>
  <si>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</si>
  <si>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</si>
  <si>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</si>
  <si>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</si>
  <si>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</si>
  <si>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</si>
  <si>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</si>
  <si>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</si>
  <si>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</si>
  <si>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</si>
  <si>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</si>
  <si>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</si>
  <si>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</si>
  <si>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</si>
  <si>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</si>
  <si>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</si>
  <si>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</si>
  <si>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</si>
  <si>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</si>
  <si>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</si>
  <si>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</si>
  <si>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</si>
  <si>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</si>
  <si>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</si>
  <si>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</si>
  <si>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</si>
  <si>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</si>
  <si>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</si>
  <si>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</si>
  <si>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</si>
  <si>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</si>
  <si>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</si>
  <si>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</si>
  <si>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</si>
  <si>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</si>
  <si>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</si>
  <si>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</si>
  <si>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</si>
  <si>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</si>
  <si>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</si>
  <si>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</si>
  <si>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</si>
  <si>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</si>
  <si>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</si>
  <si>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</si>
  <si>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</si>
  <si>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</si>
  <si>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</si>
  <si>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</si>
  <si>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</si>
  <si>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</si>
  <si>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</si>
  <si>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</si>
  <si>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</si>
  <si>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</si>
  <si>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</si>
  <si>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</si>
  <si>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</si>
  <si>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</si>
  <si>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</si>
  <si>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</si>
  <si>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</si>
  <si>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</si>
  <si>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</si>
  <si>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</si>
  <si>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</si>
  <si>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</si>
  <si>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</si>
  <si>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</si>
  <si>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</si>
  <si>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</si>
  <si>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</si>
  <si>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</si>
  <si>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</si>
  <si>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</si>
  <si>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</si>
  <si>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</si>
  <si>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</si>
  <si>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</si>
  <si>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</si>
  <si>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</si>
  <si>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</si>
  <si>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</si>
  <si>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</si>
  <si>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</si>
  <si>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</si>
  <si>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</si>
  <si>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</si>
  <si>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</si>
  <si>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</si>
  <si>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</si>
  <si>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</si>
  <si>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</si>
  <si>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</si>
  <si>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</si>
  <si>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</si>
  <si>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</si>
  <si>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</si>
  <si>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</si>
  <si>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</si>
  <si>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</si>
  <si>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</si>
  <si>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</si>
  <si>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</si>
  <si>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</si>
  <si>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</si>
  <si>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</si>
  <si>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</si>
  <si>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</si>
  <si>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</si>
  <si>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</si>
  <si>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</si>
  <si>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</si>
  <si>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</si>
  <si>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</si>
  <si>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</si>
  <si>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</si>
  <si>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</si>
  <si>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</si>
  <si>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</si>
  <si>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</si>
  <si>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</si>
  <si>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</si>
  <si>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</si>
  <si>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</si>
  <si>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</si>
  <si>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</si>
  <si>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</si>
  <si>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</si>
  <si>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</si>
  <si>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</si>
  <si>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</si>
  <si>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</si>
  <si>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</si>
  <si>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</si>
  <si>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</si>
  <si>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</si>
  <si>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</si>
  <si>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</si>
  <si>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</si>
  <si>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</si>
  <si>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</si>
  <si>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</si>
  <si>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</si>
  <si>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</si>
  <si>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</si>
  <si>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</si>
  <si>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</si>
  <si>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</si>
  <si>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</si>
  <si>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</si>
  <si>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</si>
  <si>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</si>
  <si>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</si>
  <si>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</si>
  <si>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</si>
  <si>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</si>
  <si>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</si>
  <si>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</si>
  <si>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</si>
  <si>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</si>
  <si>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</si>
  <si>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</si>
  <si>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</si>
  <si>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</si>
  <si>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</si>
  <si>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</si>
  <si>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</si>
  <si>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</si>
  <si>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</si>
  <si>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</si>
  <si>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</si>
  <si>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</si>
  <si>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</si>
  <si>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</si>
  <si>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</si>
  <si>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</si>
  <si>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</si>
  <si>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</si>
  <si>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</si>
  <si>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</si>
  <si>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</si>
  <si>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</si>
  <si>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</si>
  <si>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</si>
  <si>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</si>
  <si>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</si>
  <si>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</si>
  <si>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</si>
  <si>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</si>
  <si>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</si>
  <si>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</si>
  <si>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</si>
  <si>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</si>
  <si>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</si>
  <si>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</si>
  <si>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</si>
  <si>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</si>
  <si>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</si>
  <si>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</si>
  <si>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</si>
  <si>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</si>
  <si>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</si>
  <si>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</si>
  <si>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</si>
  <si>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</si>
  <si>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</si>
  <si>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</si>
  <si>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</si>
  <si>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</si>
  <si>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</si>
  <si>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</si>
  <si>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</si>
  <si>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</si>
  <si>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</si>
  <si>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</si>
  <si>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</si>
  <si>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</si>
  <si>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</si>
  <si>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</si>
  <si>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</si>
  <si>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</si>
  <si>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</si>
  <si>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</si>
  <si>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</si>
  <si>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</si>
  <si>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</si>
  <si>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</si>
  <si>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</si>
  <si>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</si>
  <si>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</si>
  <si>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</si>
  <si>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</si>
  <si>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</si>
  <si>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</si>
  <si>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</si>
  <si>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</si>
  <si>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</si>
  <si>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</si>
  <si>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</si>
  <si>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</si>
  <si>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</si>
  <si>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</si>
  <si>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</si>
  <si>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</si>
  <si>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</si>
  <si>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</si>
  <si>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</si>
  <si>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</si>
  <si>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</si>
  <si>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</si>
  <si>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</si>
  <si>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</si>
  <si>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</si>
  <si>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</si>
  <si>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</si>
  <si>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</si>
  <si>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</si>
  <si>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</si>
  <si>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</si>
  <si>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</si>
  <si>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</si>
  <si>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</si>
  <si>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</si>
  <si>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</si>
  <si>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</si>
  <si>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</si>
  <si>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</si>
  <si>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</si>
  <si>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</si>
  <si>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</si>
  <si>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</si>
  <si>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</si>
  <si>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</si>
  <si>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</si>
  <si>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</si>
  <si>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</si>
  <si>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</si>
  <si>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</si>
  <si>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</si>
  <si>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</si>
  <si>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</si>
  <si>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</si>
  <si>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</si>
  <si>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</si>
  <si>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</si>
  <si>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</si>
  <si>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</si>
  <si>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</si>
  <si>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</si>
  <si>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</si>
  <si>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</si>
  <si>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</si>
  <si>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</si>
  <si>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</si>
  <si>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</si>
  <si>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</si>
  <si>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</si>
  <si>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</si>
  <si>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</si>
  <si>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</si>
  <si>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</si>
  <si>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</si>
  <si>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</si>
  <si>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</si>
  <si>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</si>
  <si>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</si>
  <si>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</si>
  <si>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</si>
  <si>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</si>
  <si>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</si>
  <si>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</si>
  <si>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</si>
  <si>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</si>
  <si>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</si>
  <si>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</si>
  <si>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</si>
  <si>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</si>
  <si>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</si>
  <si>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</si>
  <si>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</si>
  <si>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</si>
  <si>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</si>
  <si>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</si>
  <si>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</si>
  <si>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</si>
  <si>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</si>
  <si>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</si>
  <si>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</si>
  <si>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</si>
  <si>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</si>
  <si>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</si>
  <si>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</si>
  <si>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</si>
  <si>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</si>
  <si>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</si>
  <si>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</si>
  <si>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</si>
  <si>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</si>
  <si>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</si>
  <si>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</si>
  <si>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</si>
  <si>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</si>
  <si>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</si>
  <si>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</si>
  <si>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</si>
  <si>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</si>
  <si>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</si>
  <si>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</si>
  <si>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</si>
  <si>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</si>
  <si>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</si>
  <si>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</si>
  <si>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</si>
  <si>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</si>
  <si>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</si>
  <si>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</si>
  <si>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</si>
  <si>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</si>
  <si>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</si>
  <si>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</si>
  <si>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</si>
  <si>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</si>
  <si>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</si>
  <si>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</si>
  <si>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</si>
  <si>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</si>
  <si>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</si>
  <si>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</si>
  <si>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</si>
  <si>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</si>
  <si>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</si>
  <si>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</si>
  <si>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</si>
  <si>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</si>
  <si>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</si>
  <si>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</si>
  <si>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</si>
  <si>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</si>
  <si>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</si>
  <si>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</si>
  <si>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</si>
  <si>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</si>
  <si>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</si>
  <si>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</si>
  <si>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</si>
  <si>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</si>
  <si>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</si>
  <si>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</si>
  <si>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</si>
  <si>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</si>
  <si>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</si>
  <si>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</si>
  <si>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</si>
  <si>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</si>
  <si>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</si>
  <si>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</si>
  <si>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</si>
  <si>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</si>
  <si>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</si>
  <si>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</si>
  <si>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</si>
  <si>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</si>
  <si>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</si>
  <si>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</si>
  <si>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</si>
  <si>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</si>
  <si>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</si>
  <si>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</si>
  <si>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</si>
  <si>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</si>
  <si>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</si>
  <si>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</si>
  <si>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</si>
  <si>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</si>
  <si>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</si>
  <si>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</si>
  <si>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</si>
  <si>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</si>
  <si>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</si>
  <si>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</si>
  <si>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</si>
  <si>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</si>
  <si>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</si>
  <si>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</si>
  <si>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</si>
  <si>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</si>
  <si>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</si>
  <si>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</si>
  <si>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</si>
  <si>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</si>
  <si>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</si>
  <si>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</si>
  <si>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</si>
  <si>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</si>
  <si>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</si>
  <si>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</si>
  <si>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</si>
  <si>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</si>
  <si>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</si>
  <si>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</si>
  <si>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</si>
  <si>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</si>
  <si>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</si>
  <si>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</si>
  <si>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</si>
  <si>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</si>
  <si>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</si>
  <si>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</si>
  <si>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</si>
  <si>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</si>
  <si>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</si>
  <si>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</si>
  <si>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</si>
  <si>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</si>
  <si>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</si>
  <si>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</si>
  <si>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</si>
  <si>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</si>
  <si>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</si>
  <si>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</si>
  <si>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</si>
  <si>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</si>
  <si>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</si>
  <si>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</si>
  <si>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</si>
  <si>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</si>
  <si>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</si>
  <si>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</si>
  <si>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</si>
  <si>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</si>
  <si>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</si>
  <si>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</si>
  <si>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</si>
  <si>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</si>
  <si>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</si>
  <si>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</si>
  <si>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</si>
  <si>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</si>
  <si>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</si>
  <si>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</si>
  <si>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</si>
  <si>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</si>
  <si>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</si>
  <si>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</si>
  <si>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</si>
  <si>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</si>
  <si>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</si>
  <si>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</si>
  <si>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</si>
  <si>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</si>
  <si>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</si>
  <si>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</si>
  <si>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</si>
  <si>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</si>
  <si>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</si>
  <si>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</si>
  <si>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</si>
  <si>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</si>
  <si>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</si>
  <si>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</si>
  <si>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</si>
  <si>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</si>
  <si>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</si>
  <si>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</si>
  <si>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</si>
  <si>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</si>
  <si>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</si>
  <si>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</si>
  <si>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</si>
  <si>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</si>
  <si>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</si>
  <si>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</si>
  <si>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</si>
  <si>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</si>
  <si>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</si>
  <si>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</si>
  <si>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</si>
  <si>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</si>
  <si>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</si>
  <si>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</si>
  <si>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</si>
  <si>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</si>
  <si>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</si>
  <si>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</si>
  <si>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</si>
  <si>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</si>
  <si>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</si>
  <si>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</si>
  <si>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</si>
  <si>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</si>
  <si>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</si>
  <si>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</si>
  <si>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</si>
  <si>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</si>
  <si>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</si>
  <si>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</si>
  <si>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</si>
  <si>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</si>
  <si>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</si>
  <si>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</si>
  <si>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</si>
  <si>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</si>
  <si>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</si>
  <si>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</si>
  <si>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</si>
  <si>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</si>
  <si>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</si>
  <si>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</si>
  <si>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</si>
  <si>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</si>
  <si>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</si>
  <si>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</si>
  <si>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</si>
  <si>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</si>
  <si>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</si>
  <si>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</si>
  <si>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</si>
  <si>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</si>
  <si>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</si>
  <si>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</si>
  <si>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</si>
  <si>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</si>
  <si>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</si>
  <si>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</si>
  <si>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</si>
  <si>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</si>
  <si>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</si>
  <si>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</si>
  <si>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</si>
  <si>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</si>
  <si>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</si>
  <si>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</si>
  <si>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</si>
  <si>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</si>
  <si>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</si>
  <si>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</si>
  <si>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</si>
  <si>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</si>
  <si>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</si>
  <si>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</si>
  <si>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</si>
  <si>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</si>
  <si>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</si>
  <si>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</si>
  <si>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</si>
  <si>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</si>
  <si>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</si>
  <si>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</si>
  <si>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</si>
  <si>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</si>
  <si>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</si>
  <si>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</si>
  <si>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</si>
  <si>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</si>
  <si>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</si>
  <si>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</si>
  <si>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</si>
  <si>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</si>
  <si>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</si>
  <si>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</si>
  <si>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</si>
  <si>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</si>
  <si>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</si>
  <si>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</si>
  <si>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</si>
  <si>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</si>
  <si>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</si>
  <si>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</si>
  <si>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</si>
  <si>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</si>
  <si>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</si>
  <si>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</si>
  <si>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</si>
  <si>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</si>
  <si>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</si>
  <si>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</si>
  <si>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</si>
  <si>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</si>
  <si>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</si>
  <si>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</si>
  <si>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</si>
  <si>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</si>
  <si>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</si>
  <si>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</si>
  <si>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</si>
  <si>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</si>
  <si>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</si>
  <si>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</si>
  <si>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</si>
  <si>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</si>
  <si>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</si>
  <si>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</si>
  <si>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</si>
  <si>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</si>
  <si>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</si>
  <si>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</si>
  <si>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</si>
  <si>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</si>
  <si>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</si>
  <si>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</si>
  <si>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</si>
  <si>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</si>
  <si>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</si>
  <si>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</si>
  <si>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</si>
  <si>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</si>
  <si>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</si>
  <si>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</si>
  <si>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</si>
  <si>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</si>
  <si>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</si>
  <si>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</si>
  <si>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</si>
  <si>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</si>
  <si>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</si>
  <si>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</si>
  <si>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</si>
  <si>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</si>
  <si>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</si>
  <si>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</si>
  <si>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</si>
  <si>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</si>
  <si>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</si>
  <si>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</si>
  <si>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</si>
  <si>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</si>
  <si>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</si>
  <si>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</si>
  <si>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</si>
  <si>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</si>
  <si>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</si>
  <si>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</si>
  <si>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</si>
  <si>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</si>
  <si>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</si>
  <si>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</si>
  <si>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</si>
  <si>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</si>
  <si>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</si>
  <si>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</si>
  <si>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</si>
  <si>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</si>
  <si>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</si>
  <si>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</si>
  <si>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</si>
  <si>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</si>
  <si>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</si>
  <si>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</si>
  <si>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</si>
  <si>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</si>
  <si>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</si>
  <si>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</si>
  <si>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</si>
  <si>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</si>
  <si>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</si>
  <si>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</si>
  <si>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</si>
  <si>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</si>
  <si>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</si>
  <si>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</si>
  <si>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</si>
  <si>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</si>
  <si>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</si>
  <si>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</si>
  <si>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</si>
  <si>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</si>
  <si>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</si>
  <si>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</si>
  <si>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</si>
  <si>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</si>
  <si>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</si>
  <si>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</si>
  <si>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</si>
  <si>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</si>
  <si>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</si>
  <si>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</si>
  <si>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</si>
  <si>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</si>
  <si>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</si>
  <si>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</si>
  <si>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</si>
  <si>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</si>
  <si>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</si>
  <si>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</si>
  <si>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</si>
  <si>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</si>
  <si>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</si>
  <si>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</si>
  <si>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</si>
  <si>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</si>
  <si>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</si>
  <si>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</si>
  <si>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</si>
  <si>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</si>
  <si>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</si>
  <si>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</si>
  <si>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</si>
  <si>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</si>
  <si>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</si>
  <si>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</si>
  <si>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</si>
  <si>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</si>
  <si>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</si>
  <si>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</si>
  <si>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</si>
  <si>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</si>
  <si>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</si>
  <si>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</si>
  <si>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</si>
  <si>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</si>
  <si>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</si>
  <si>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</si>
  <si>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</si>
  <si>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</si>
  <si>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</si>
  <si>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</si>
  <si>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</si>
  <si>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</si>
  <si>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</si>
  <si>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</si>
  <si>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</si>
  <si>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</si>
  <si>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</si>
  <si>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</si>
  <si>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</si>
  <si>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</si>
  <si>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</si>
  <si>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</si>
  <si>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</si>
  <si>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</si>
  <si>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</si>
  <si>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</si>
  <si>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</si>
  <si>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</si>
  <si>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</si>
  <si>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</si>
  <si>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</si>
  <si>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</si>
  <si>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</si>
  <si>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</si>
  <si>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</si>
  <si>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</si>
  <si>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</si>
  <si>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</si>
  <si>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</si>
  <si>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</si>
  <si>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</si>
  <si>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</si>
  <si>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</si>
  <si>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</si>
  <si>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</si>
  <si>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</si>
  <si>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</si>
  <si>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</si>
  <si>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</si>
  <si>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</si>
  <si>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</si>
  <si>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</si>
  <si>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</si>
  <si>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</si>
  <si>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</si>
  <si>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</si>
  <si>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</si>
  <si>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</si>
  <si>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</si>
  <si>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</si>
  <si>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</si>
  <si>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</si>
  <si>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</si>
  <si>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</si>
  <si>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</si>
  <si>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</si>
  <si>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</si>
  <si>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</si>
  <si>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</si>
  <si>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</si>
  <si>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</si>
  <si>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</si>
  <si>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</si>
  <si>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</si>
  <si>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</si>
  <si>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</si>
  <si>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</si>
  <si>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</si>
  <si>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</si>
  <si>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</si>
  <si>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</si>
  <si>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</si>
  <si>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</si>
  <si>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</si>
  <si>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</si>
  <si>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</si>
  <si>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</si>
  <si>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</si>
  <si>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</si>
  <si>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</si>
  <si>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</si>
  <si>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</si>
  <si>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</si>
  <si>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</si>
  <si>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</si>
  <si>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</si>
  <si>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</si>
  <si>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</si>
  <si>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</si>
  <si>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</si>
  <si>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</si>
  <si>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</si>
  <si>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</si>
  <si>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</si>
  <si>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</si>
  <si>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</si>
  <si>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</si>
  <si>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</si>
  <si>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</si>
  <si>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</si>
  <si>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</si>
  <si>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</si>
  <si>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</si>
  <si>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</si>
  <si>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</si>
  <si>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</si>
  <si>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</si>
  <si>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</si>
  <si>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</si>
  <si>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</si>
  <si>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</si>
  <si>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</si>
  <si>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</si>
  <si>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</si>
  <si>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</si>
  <si>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</si>
  <si>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</si>
  <si>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</si>
  <si>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</si>
  <si>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</si>
  <si>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</si>
  <si>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</si>
  <si>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</si>
  <si>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</si>
  <si>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</si>
  <si>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</si>
  <si>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</si>
  <si>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</si>
  <si>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</si>
  <si>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</si>
  <si>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</si>
  <si>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</si>
  <si>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</si>
  <si>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</si>
  <si>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</si>
  <si>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</si>
  <si>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</si>
  <si>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</si>
  <si>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</si>
  <si>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</si>
  <si>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</si>
  <si>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</si>
  <si>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</si>
  <si>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</si>
  <si>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</si>
  <si>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</si>
  <si>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</si>
  <si>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</si>
  <si>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</si>
  <si>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</si>
  <si>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</si>
  <si>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</si>
  <si>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</si>
  <si>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</si>
  <si>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</si>
  <si>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</si>
  <si>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</si>
  <si>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</si>
  <si>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</si>
  <si>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</si>
  <si>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</si>
  <si>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</si>
  <si>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</si>
  <si>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</si>
  <si>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</si>
  <si>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</si>
  <si>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</si>
  <si>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</si>
  <si>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</si>
  <si>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</si>
  <si>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</si>
  <si>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</si>
  <si>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</si>
  <si>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</si>
  <si>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</si>
  <si>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</si>
  <si>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</si>
  <si>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</si>
  <si>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</si>
  <si>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</si>
  <si>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</si>
  <si>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</si>
  <si>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</si>
  <si>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</si>
  <si>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</si>
  <si>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</si>
  <si>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</si>
  <si>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</si>
  <si>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</si>
  <si>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</si>
  <si>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</si>
  <si>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</si>
  <si>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</si>
  <si>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</si>
  <si>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</si>
  <si>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</si>
  <si>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</si>
  <si>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</si>
  <si>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</si>
  <si>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</si>
  <si>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</si>
  <si>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</si>
  <si>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</si>
  <si>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</si>
  <si>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</si>
  <si>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</si>
  <si>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</si>
  <si>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</si>
  <si>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</si>
  <si>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</si>
  <si>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</si>
  <si>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</si>
  <si>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</si>
  <si>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</si>
  <si>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</si>
  <si>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</si>
  <si>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</si>
  <si>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</si>
  <si>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</si>
  <si>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</si>
  <si>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</si>
  <si>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</si>
  <si>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</si>
  <si>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</si>
  <si>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</si>
  <si>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</si>
  <si>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</si>
  <si>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</si>
  <si>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</si>
  <si>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</si>
  <si>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</si>
  <si>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</si>
  <si>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</si>
  <si>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</si>
  <si>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</si>
  <si>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</si>
  <si>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</si>
  <si>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</si>
  <si>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</si>
  <si>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</si>
  <si>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</si>
  <si>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</si>
  <si>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</si>
  <si>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</si>
  <si>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</si>
  <si>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</si>
  <si>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</si>
  <si>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</si>
  <si>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</si>
  <si>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</si>
  <si>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</si>
  <si>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</si>
  <si>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</si>
  <si>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</si>
  <si>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</si>
  <si>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</si>
  <si>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</si>
  <si>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</si>
  <si>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</si>
  <si>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</si>
  <si>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</si>
  <si>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</si>
  <si>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</si>
  <si>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</si>
  <si>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</si>
  <si>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</si>
  <si>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</si>
  <si>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</si>
  <si>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</si>
  <si>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</si>
  <si>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</si>
  <si>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</si>
  <si>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</si>
  <si>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</si>
  <si>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</si>
  <si>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</si>
  <si>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</si>
  <si>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</si>
  <si>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</si>
  <si>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</si>
  <si>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</si>
  <si>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</si>
  <si>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</si>
  <si>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</si>
  <si>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</si>
  <si>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</si>
  <si>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</si>
  <si>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</si>
  <si>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</si>
  <si>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</si>
  <si>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</si>
  <si>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</si>
  <si>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</si>
  <si>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</si>
  <si>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</si>
  <si>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</si>
  <si>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</si>
  <si>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</si>
  <si>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</si>
  <si>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</si>
  <si>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</si>
  <si>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</si>
  <si>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</si>
  <si>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</si>
  <si>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</si>
  <si>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</si>
  <si>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</si>
  <si>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</si>
  <si>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</si>
  <si>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</si>
  <si>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</si>
  <si>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</si>
  <si>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</si>
  <si>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</si>
  <si>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</si>
  <si>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</si>
  <si>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</si>
  <si>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</si>
  <si>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</si>
  <si>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</si>
  <si>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</si>
  <si>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</si>
  <si>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</si>
  <si>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</si>
  <si>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</si>
  <si>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</si>
  <si>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</si>
  <si>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</si>
  <si>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</si>
  <si>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</si>
  <si>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</si>
  <si>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</si>
  <si>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</si>
  <si>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</si>
  <si>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</si>
  <si>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</si>
  <si>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</si>
  <si>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</si>
  <si>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</si>
  <si>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</si>
  <si>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</si>
  <si>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</si>
  <si>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</si>
  <si>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</si>
  <si>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</si>
  <si>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</si>
  <si>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</si>
  <si>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</si>
  <si>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</si>
  <si>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</si>
  <si>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</si>
  <si>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</si>
  <si>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</si>
  <si>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</si>
  <si>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</si>
  <si>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</si>
  <si>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</si>
  <si>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</si>
  <si>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</si>
  <si>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</si>
  <si>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</si>
  <si>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</si>
  <si>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</si>
  <si>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</si>
  <si>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</si>
  <si>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</si>
  <si>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</si>
  <si>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</si>
  <si>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</si>
  <si>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</si>
  <si>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</si>
  <si>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</si>
  <si>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</si>
  <si>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</si>
  <si>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</si>
  <si>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</si>
  <si>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</si>
  <si>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</si>
  <si>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</si>
  <si>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</si>
  <si>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</si>
  <si>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</si>
  <si>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</si>
  <si>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</si>
  <si>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</si>
  <si>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</si>
  <si>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</si>
  <si>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</si>
  <si>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</si>
  <si>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</si>
  <si>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</si>
  <si>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</si>
  <si>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</si>
  <si>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</si>
  <si>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</si>
  <si>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</si>
  <si>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</si>
  <si>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</si>
  <si>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</si>
  <si>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</si>
  <si>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</si>
  <si>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</si>
  <si>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</si>
  <si>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</si>
  <si>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</si>
  <si>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</si>
  <si>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</si>
  <si>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</si>
  <si>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</si>
  <si>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</si>
  <si>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</si>
  <si>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</si>
  <si>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</si>
  <si>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</si>
  <si>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</si>
  <si>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</si>
  <si>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</si>
  <si>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</si>
  <si>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</si>
  <si>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</si>
  <si>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</si>
  <si>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</si>
  <si>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</si>
  <si>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</si>
  <si>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</si>
  <si>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</si>
  <si>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</si>
  <si>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</si>
  <si>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</si>
  <si>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</si>
  <si>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</si>
  <si>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</si>
  <si>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</si>
  <si>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</si>
  <si>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</si>
  <si>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</si>
  <si>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</si>
  <si>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</si>
  <si>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</si>
  <si>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</si>
  <si>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</si>
  <si>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</si>
  <si>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</si>
  <si>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</si>
  <si>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</si>
  <si>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</si>
  <si>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</si>
  <si>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</si>
  <si>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</si>
  <si>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</si>
  <si>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</si>
  <si>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</si>
  <si>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</si>
  <si>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</si>
  <si>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</si>
  <si>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</si>
  <si>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</si>
  <si>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</si>
  <si>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</si>
  <si>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</si>
  <si>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</si>
  <si>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</si>
  <si>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</si>
  <si>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</si>
  <si>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</si>
  <si>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</si>
  <si>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</si>
  <si>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</si>
  <si>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</si>
  <si>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</si>
  <si>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</si>
  <si>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</si>
  <si>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</si>
  <si>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</si>
  <si>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</si>
  <si>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</si>
  <si>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</si>
  <si>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</si>
  <si>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</si>
  <si>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</si>
  <si>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</si>
  <si>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</si>
  <si>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</si>
  <si>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</si>
  <si>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</si>
  <si>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</si>
  <si>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</si>
  <si>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</si>
  <si>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</si>
  <si>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</si>
  <si>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</si>
  <si>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</si>
  <si>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</si>
  <si>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</si>
  <si>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</si>
  <si>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</si>
  <si>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</si>
  <si>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</si>
  <si>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</si>
  <si>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</si>
  <si>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</si>
  <si>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</si>
  <si>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</si>
  <si>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</si>
  <si>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</si>
  <si>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</si>
  <si>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</si>
  <si>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</si>
  <si>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</si>
  <si>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</si>
  <si>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</si>
  <si>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</si>
  <si>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</si>
  <si>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</si>
  <si>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</si>
  <si>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</si>
  <si>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</si>
  <si>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</si>
  <si>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</si>
  <si>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</si>
  <si>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</si>
  <si>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</si>
  <si>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</si>
  <si>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</si>
  <si>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</si>
  <si>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</si>
  <si>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</si>
  <si>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</si>
  <si>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</si>
  <si>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</si>
  <si>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</si>
  <si>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</si>
  <si>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</si>
  <si>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</si>
  <si>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</si>
  <si>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</si>
  <si>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</si>
  <si>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</si>
  <si>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</si>
  <si>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</si>
  <si>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</si>
  <si>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</si>
  <si>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</si>
  <si>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</si>
  <si>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</si>
  <si>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</si>
  <si>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</si>
  <si>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</si>
  <si>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</si>
  <si>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</si>
  <si>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</si>
  <si>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</si>
  <si>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</si>
  <si>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</si>
  <si>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</si>
  <si>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</si>
  <si>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</si>
  <si>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</si>
  <si>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</si>
  <si>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</si>
  <si>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</si>
  <si>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</si>
  <si>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</si>
  <si>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</si>
  <si>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</si>
  <si>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</si>
  <si>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</si>
  <si>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</si>
  <si>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</si>
  <si>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</si>
  <si>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</si>
  <si>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</si>
  <si>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</si>
  <si>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</si>
  <si>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</si>
  <si>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</si>
  <si>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</si>
  <si>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</si>
  <si>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</si>
  <si>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</si>
  <si>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</si>
  <si>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</si>
  <si>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</si>
  <si>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</si>
  <si>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</si>
  <si>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</si>
  <si>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</si>
  <si>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</si>
  <si>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</si>
  <si>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</si>
  <si>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</si>
  <si>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</si>
  <si>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</si>
  <si>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</si>
  <si>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</si>
  <si>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</si>
  <si>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</si>
  <si>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</si>
  <si>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</si>
  <si>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</si>
  <si>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</si>
  <si>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</si>
  <si>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</si>
  <si>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</si>
  <si>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</si>
  <si>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</si>
  <si>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</si>
  <si>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</si>
  <si>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</si>
  <si>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</si>
  <si>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</si>
  <si>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</si>
  <si>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</si>
  <si>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</si>
  <si>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</si>
  <si>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</si>
  <si>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</si>
  <si>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</si>
  <si>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</si>
  <si>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</si>
  <si>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</si>
  <si>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</si>
  <si>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</si>
  <si>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</si>
  <si>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</si>
  <si>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</si>
  <si>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</si>
  <si>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</si>
  <si>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</si>
  <si>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</si>
  <si>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</si>
  <si>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</si>
  <si>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</si>
  <si>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</si>
  <si>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</si>
  <si>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</si>
  <si>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</si>
  <si>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</si>
  <si>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</si>
  <si>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</si>
  <si>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</si>
  <si>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</si>
  <si>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</si>
  <si>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</si>
  <si>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</si>
  <si>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</si>
  <si>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</si>
  <si>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</si>
  <si>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</si>
  <si>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</si>
  <si>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</si>
  <si>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</si>
  <si>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</si>
  <si>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</si>
  <si>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</si>
  <si>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</si>
  <si>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</si>
  <si>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</si>
  <si>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</si>
  <si>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</si>
  <si>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</si>
  <si>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</si>
  <si>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</si>
  <si>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</si>
  <si>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</si>
  <si>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</si>
  <si>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</si>
  <si>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</si>
  <si>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</si>
  <si>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</si>
  <si>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</si>
  <si>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</si>
  <si>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</si>
  <si>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</si>
  <si>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</si>
  <si>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</si>
  <si>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</si>
  <si>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</si>
  <si>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</si>
  <si>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</si>
  <si>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</si>
  <si>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</si>
  <si>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</si>
  <si>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</si>
  <si>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</si>
  <si>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</si>
  <si>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</si>
  <si>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</si>
  <si>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</si>
  <si>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</si>
  <si>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</si>
  <si>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</si>
  <si>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</si>
  <si>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</si>
  <si>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</si>
  <si>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</si>
  <si>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</si>
  <si>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</si>
  <si>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</si>
  <si>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</si>
  <si>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</si>
  <si>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</si>
  <si>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</si>
  <si>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</si>
  <si>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</si>
  <si>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</si>
  <si>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</si>
  <si>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</si>
  <si>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</si>
  <si>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</si>
  <si>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</si>
  <si>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</si>
  <si>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</si>
  <si>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</si>
  <si>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</si>
  <si>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</si>
  <si>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</si>
  <si>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</si>
  <si>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</si>
  <si>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</si>
  <si>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</si>
  <si>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</si>
  <si>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</si>
  <si>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</si>
  <si>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</si>
  <si>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</si>
  <si>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</si>
  <si>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</si>
  <si>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</si>
  <si>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</si>
  <si>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</si>
  <si>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</si>
  <si>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</si>
  <si>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</si>
  <si>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</si>
  <si>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</si>
  <si>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</si>
  <si>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</si>
  <si>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</si>
  <si>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</si>
  <si>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</si>
  <si>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</si>
  <si>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</si>
  <si>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</si>
  <si>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</si>
  <si>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</si>
  <si>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</si>
  <si>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</si>
  <si>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</si>
  <si>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</si>
  <si>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</si>
  <si>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</si>
  <si>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</si>
  <si>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</si>
  <si>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</si>
  <si>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</si>
  <si>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</si>
  <si>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</si>
  <si>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</si>
  <si>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</si>
  <si>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</si>
  <si>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</si>
  <si>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</si>
  <si>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</si>
  <si>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</si>
  <si>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</si>
  <si>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</si>
  <si>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</si>
  <si>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</si>
  <si>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</si>
  <si>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</si>
  <si>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</si>
  <si>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</si>
  <si>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</si>
  <si>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</si>
  <si>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</si>
  <si>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</si>
  <si>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</si>
  <si>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</si>
  <si>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</si>
  <si>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</si>
  <si>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</si>
  <si>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</si>
  <si>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</si>
  <si>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</si>
  <si>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</si>
  <si>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</si>
  <si>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</si>
  <si>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</si>
  <si>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</si>
  <si>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</si>
  <si>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</si>
  <si>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</si>
  <si>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</si>
  <si>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</si>
  <si>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</si>
  <si>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</si>
  <si>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</si>
  <si>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</si>
  <si>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</si>
  <si>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</si>
  <si>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</si>
  <si>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</si>
  <si>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</si>
  <si>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</si>
  <si>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</si>
  <si>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</si>
  <si>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</si>
  <si>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</si>
  <si>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</si>
  <si>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</si>
  <si>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</si>
  <si>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</si>
  <si>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</si>
  <si>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</si>
  <si>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</si>
  <si>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</si>
  <si>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</si>
  <si>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</si>
  <si>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</si>
  <si>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</si>
  <si>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</si>
  <si>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</si>
  <si>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</si>
  <si>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</si>
  <si>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</si>
  <si>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</si>
  <si>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</si>
  <si>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</si>
  <si>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</si>
  <si>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</si>
  <si>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</si>
  <si>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</si>
  <si>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</si>
  <si>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</si>
  <si>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</si>
  <si>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</si>
  <si>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</si>
  <si>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</si>
  <si>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</si>
  <si>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</si>
  <si>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</si>
  <si>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</si>
  <si>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</si>
  <si>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</si>
  <si>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</si>
  <si>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</si>
  <si>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</si>
  <si>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</si>
  <si>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</si>
  <si>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</si>
  <si>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</si>
  <si>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</si>
  <si>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</si>
  <si>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</si>
  <si>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</si>
  <si>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</si>
  <si>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</si>
  <si>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</si>
  <si>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</si>
  <si>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</si>
  <si>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</si>
  <si>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</si>
  <si>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</si>
  <si>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</si>
  <si>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</si>
  <si>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</si>
  <si>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</si>
  <si>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</si>
  <si>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</si>
  <si>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</si>
  <si>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</si>
  <si>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</si>
  <si>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</si>
  <si>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</si>
  <si>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</si>
  <si>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</si>
  <si>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</si>
  <si>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</si>
  <si>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</si>
  <si>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</si>
  <si>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</si>
  <si>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</si>
  <si>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</si>
  <si>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</si>
  <si>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</si>
  <si>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</si>
  <si>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</si>
  <si>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</si>
  <si>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</si>
  <si>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</si>
  <si>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</si>
  <si>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</si>
  <si>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</si>
  <si>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</si>
  <si>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</si>
  <si>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</si>
  <si>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</si>
  <si>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</si>
  <si>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</si>
  <si>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</si>
  <si>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</si>
  <si>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</si>
  <si>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</si>
  <si>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</si>
  <si>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</si>
  <si>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</si>
  <si>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</si>
  <si>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</si>
  <si>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</si>
  <si>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</si>
  <si>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</si>
  <si>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</si>
  <si>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</si>
  <si>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</si>
  <si>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</si>
  <si>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</si>
  <si>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</si>
  <si>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</si>
  <si>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</si>
  <si>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</si>
  <si>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</si>
  <si>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</si>
  <si>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</si>
  <si>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</si>
  <si>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</si>
  <si>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</si>
  <si>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</si>
  <si>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</si>
  <si>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</si>
  <si>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</si>
  <si>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</si>
  <si>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</si>
  <si>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</si>
  <si>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</si>
  <si>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</si>
  <si>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</si>
  <si>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</si>
  <si>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</si>
  <si>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</si>
  <si>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</si>
  <si>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</si>
  <si>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</si>
  <si>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</si>
  <si>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</si>
  <si>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</si>
  <si>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</si>
  <si>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</si>
  <si>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</si>
  <si>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</si>
  <si>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</si>
  <si>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</si>
  <si>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</si>
  <si>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</si>
  <si>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</si>
  <si>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</si>
  <si>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</si>
  <si>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</si>
  <si>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</si>
  <si>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</si>
  <si>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</si>
  <si>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</si>
  <si>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</si>
  <si>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</si>
  <si>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</si>
  <si>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</si>
  <si>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</si>
  <si>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</si>
  <si>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</si>
  <si>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</si>
  <si>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</si>
  <si>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</si>
  <si>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</si>
  <si>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</si>
  <si>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</si>
  <si>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</si>
  <si>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</si>
  <si>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</si>
  <si>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</si>
  <si>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</si>
  <si>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</si>
  <si>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</si>
  <si>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</si>
  <si>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</si>
  <si>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</si>
  <si>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</si>
  <si>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</si>
  <si>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</si>
  <si>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</si>
  <si>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</si>
  <si>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</si>
  <si>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</si>
  <si>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</si>
  <si>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</si>
  <si>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</si>
  <si>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</si>
  <si>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</si>
  <si>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</si>
  <si>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</si>
  <si>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</si>
  <si>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</si>
  <si>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</si>
  <si>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</si>
  <si>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</si>
  <si>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</si>
  <si>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</si>
  <si>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</si>
  <si>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</si>
  <si>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</si>
  <si>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</si>
  <si>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</si>
  <si>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</si>
  <si>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</si>
  <si>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</si>
  <si>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</si>
  <si>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</si>
  <si>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</si>
  <si>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</si>
  <si>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</si>
  <si>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</si>
  <si>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</si>
  <si>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</si>
  <si>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</si>
  <si>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</si>
  <si>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</si>
  <si>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</si>
  <si>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</si>
  <si>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</si>
  <si>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</si>
  <si>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</si>
  <si>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</si>
  <si>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</si>
  <si>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</si>
  <si>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</si>
  <si>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</si>
  <si>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</si>
  <si>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</si>
  <si>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</si>
  <si>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</si>
  <si>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</si>
  <si>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</si>
  <si>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</si>
  <si>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</si>
  <si>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</si>
  <si>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</si>
  <si>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</si>
  <si>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</si>
  <si>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</si>
  <si>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</si>
  <si>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</si>
  <si>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</si>
  <si>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</si>
  <si>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</si>
  <si>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</si>
  <si>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</si>
  <si>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</si>
  <si>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</si>
  <si>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</si>
  <si>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</si>
  <si>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</si>
  <si>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</si>
  <si>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</si>
  <si>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</si>
  <si>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</si>
  <si>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</si>
  <si>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</si>
  <si>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</si>
  <si>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</si>
  <si>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</si>
  <si>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</si>
  <si>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</si>
  <si>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</si>
  <si>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</si>
  <si>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</si>
  <si>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</si>
  <si>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</si>
  <si>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</si>
  <si>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</si>
  <si>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</si>
  <si>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</si>
  <si>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</si>
  <si>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</si>
  <si>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</si>
  <si>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</si>
  <si>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</si>
  <si>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</si>
  <si>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</si>
  <si>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</si>
  <si>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</si>
  <si>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</si>
  <si>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</si>
  <si>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</si>
  <si>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</si>
  <si>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</si>
  <si>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</si>
  <si>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</si>
  <si>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</si>
  <si>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</si>
  <si>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</si>
  <si>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</si>
  <si>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</si>
  <si>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</si>
  <si>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</si>
  <si>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</si>
  <si>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</si>
  <si>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</si>
  <si>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</si>
  <si>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</si>
  <si>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</si>
  <si>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</si>
  <si>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</si>
  <si>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</si>
  <si>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</si>
  <si>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</si>
  <si>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</si>
  <si>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</si>
  <si>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</si>
  <si>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</si>
  <si>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</si>
  <si>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</si>
  <si>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</si>
  <si>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</si>
  <si>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</si>
  <si>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</si>
  <si>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</si>
  <si>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</si>
  <si>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</si>
  <si>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</si>
  <si>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</si>
  <si>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</si>
  <si>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</si>
  <si>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</si>
  <si>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</si>
  <si>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</si>
  <si>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</si>
  <si>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</si>
  <si>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</si>
  <si>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</si>
  <si>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</si>
  <si>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</si>
  <si>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</si>
  <si>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</si>
  <si>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</si>
  <si>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</si>
  <si>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</si>
  <si>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</si>
  <si>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</si>
  <si>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</si>
  <si>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</si>
  <si>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</si>
  <si>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</si>
  <si>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</si>
  <si>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</si>
  <si>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</si>
  <si>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</si>
  <si>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</si>
  <si>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</si>
  <si>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</si>
  <si>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</si>
  <si>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</si>
  <si>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</si>
  <si>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</si>
  <si>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</si>
  <si>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</si>
  <si>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</si>
  <si>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</si>
  <si>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</si>
  <si>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</si>
  <si>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</si>
  <si>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</si>
  <si>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</si>
  <si>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</si>
  <si>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</si>
  <si>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</si>
  <si>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</si>
  <si>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</si>
  <si>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</si>
  <si>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</si>
  <si>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</si>
  <si>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</si>
  <si>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</si>
  <si>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</si>
  <si>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</si>
  <si>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</si>
  <si>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</si>
  <si>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</si>
  <si>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</si>
  <si>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</si>
  <si>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</si>
  <si>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</si>
  <si>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</si>
  <si>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</si>
  <si>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</si>
  <si>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</si>
  <si>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</si>
  <si>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</si>
  <si>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</si>
  <si>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</si>
  <si>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</si>
  <si>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</si>
  <si>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</si>
  <si>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</si>
  <si>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</si>
  <si>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</si>
  <si>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</si>
  <si>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</si>
  <si>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</si>
  <si>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</si>
  <si>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</si>
  <si>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</si>
  <si>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</si>
  <si>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</si>
  <si>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</si>
  <si>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</si>
  <si>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</si>
  <si>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</si>
  <si>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</si>
  <si>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</si>
  <si>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</si>
  <si>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</si>
  <si>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</si>
  <si>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</si>
  <si>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</si>
  <si>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</si>
  <si>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</si>
  <si>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</si>
  <si>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</si>
  <si>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</si>
  <si>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</si>
  <si>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</si>
  <si>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</si>
  <si>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</si>
  <si>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</si>
  <si>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</si>
  <si>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</si>
  <si>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</si>
  <si>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</si>
  <si>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</si>
  <si>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</si>
  <si>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</si>
  <si>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</si>
  <si>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</si>
  <si>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</si>
  <si>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</si>
  <si>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</si>
  <si>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</si>
  <si>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</si>
  <si>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</si>
  <si>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</si>
  <si>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</si>
  <si>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</si>
  <si>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</si>
  <si>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</si>
  <si>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</si>
  <si>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</si>
  <si>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</si>
  <si>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</si>
  <si>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</si>
  <si>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</si>
  <si>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</si>
  <si>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</si>
  <si>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</si>
  <si>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</si>
  <si>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</si>
  <si>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</si>
  <si>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</si>
  <si>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</si>
  <si>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</si>
  <si>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</si>
  <si>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</si>
  <si>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</si>
  <si>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</si>
  <si>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</si>
  <si>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</si>
  <si>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</si>
  <si>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</si>
  <si>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</si>
  <si>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</si>
  <si>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</si>
  <si>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</si>
  <si>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</si>
  <si>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</si>
  <si>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</si>
  <si>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</si>
  <si>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</si>
  <si>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</si>
  <si>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</si>
  <si>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</si>
  <si>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</si>
  <si>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</si>
  <si>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</si>
  <si>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</si>
  <si>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</si>
  <si>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</si>
  <si>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</si>
  <si>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</si>
  <si>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</si>
  <si>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</si>
  <si>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</si>
  <si>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</si>
  <si>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</si>
  <si>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</si>
  <si>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</si>
  <si>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</si>
  <si>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</si>
  <si>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</si>
  <si>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</si>
  <si>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</si>
  <si>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</si>
  <si>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</si>
  <si>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</si>
  <si>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</si>
  <si>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</si>
  <si>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</si>
  <si>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</si>
  <si>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</si>
  <si>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</si>
  <si>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</si>
  <si>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</si>
  <si>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</si>
  <si>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</si>
  <si>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</si>
  <si>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</si>
  <si>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</si>
  <si>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</si>
  <si>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</si>
  <si>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</si>
  <si>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</si>
  <si>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</si>
  <si>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</si>
  <si>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</si>
  <si>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</si>
  <si>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</si>
  <si>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</si>
  <si>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</si>
  <si>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</si>
  <si>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</si>
  <si>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</si>
  <si>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</si>
  <si>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</si>
  <si>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</si>
  <si>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</si>
  <si>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</si>
  <si>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</si>
  <si>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</si>
  <si>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</si>
  <si>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</si>
  <si>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</si>
  <si>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</si>
  <si>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</si>
  <si>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</si>
  <si>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</si>
  <si>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</si>
  <si>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</si>
  <si>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</si>
  <si>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</si>
  <si>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</si>
  <si>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</si>
  <si>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</si>
  <si>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</si>
  <si>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</si>
  <si>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</si>
  <si>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</si>
  <si>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</si>
  <si>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</si>
  <si>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</si>
  <si>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</si>
  <si>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</si>
  <si>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</si>
  <si>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</si>
  <si>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</si>
  <si>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</si>
  <si>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</si>
  <si>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</si>
  <si>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</si>
  <si>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</si>
  <si>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</si>
  <si>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</si>
  <si>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</si>
  <si>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</si>
  <si>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</si>
  <si>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</si>
  <si>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</si>
  <si>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</si>
  <si>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</si>
  <si>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</si>
  <si>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</si>
  <si>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</si>
  <si>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</si>
  <si>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</si>
  <si>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</si>
  <si>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</si>
  <si>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</si>
  <si>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</si>
  <si>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</si>
  <si>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</si>
  <si>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</si>
  <si>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</si>
  <si>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</si>
  <si>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</si>
  <si>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</si>
  <si>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</si>
  <si>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</si>
  <si>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</si>
  <si>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</si>
  <si>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</si>
  <si>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</si>
  <si>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</si>
  <si>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</si>
  <si>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</si>
  <si>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</si>
  <si>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</si>
  <si>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</si>
  <si>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</si>
  <si>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</si>
  <si>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</si>
  <si>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</si>
  <si>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</si>
  <si>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</si>
  <si>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</si>
  <si>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</si>
  <si>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</si>
  <si>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</si>
  <si>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</si>
  <si>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</si>
  <si>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</si>
  <si>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</si>
  <si>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</si>
  <si>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</si>
  <si>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</si>
  <si>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</si>
  <si>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</si>
  <si>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</si>
  <si>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</si>
  <si>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</si>
  <si>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</si>
  <si>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</si>
  <si>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</si>
  <si>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</si>
  <si>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</si>
  <si>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</si>
  <si>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</si>
  <si>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</si>
  <si>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</si>
  <si>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</si>
  <si>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</si>
  <si>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</si>
  <si>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</si>
  <si>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</si>
  <si>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</si>
  <si>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</si>
  <si>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</si>
  <si>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</si>
  <si>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</si>
  <si>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</si>
  <si>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</si>
  <si>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</si>
  <si>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</si>
  <si>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</si>
  <si>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</si>
  <si>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</si>
  <si>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</si>
  <si>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</si>
  <si>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</si>
  <si>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</si>
  <si>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</si>
  <si>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</si>
  <si>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</si>
  <si>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</si>
  <si>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</si>
  <si>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</si>
  <si>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</si>
  <si>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</si>
  <si>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</si>
  <si>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</si>
  <si>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</si>
  <si>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</si>
  <si>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</si>
  <si>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</si>
  <si>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</si>
  <si>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</si>
  <si>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</si>
  <si>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</si>
  <si>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</si>
  <si>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</si>
  <si>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</si>
  <si>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</si>
  <si>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</si>
  <si>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</si>
  <si>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TARIMORO GUANAJUATO</t>
  </si>
  <si>
    <t>Al 31 de diciembre de 2020 y al 30 de septiembre de 2021 (b)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</si>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</sst>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14" fillId="3" borderId="15" xfId="0" applyFont="1" applyFill="1" applyBorder="1"/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5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" fontId="17" fillId="0" borderId="13" xfId="2" applyNumberFormat="1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43" fontId="1" fillId="0" borderId="13" xfId="1" applyFont="1" applyFill="1" applyBorder="1" applyProtection="1">
      <protection locked="0"/>
    </xf>
    <xf numFmtId="43" fontId="15" fillId="0" borderId="13" xfId="1" applyFont="1" applyFill="1" applyBorder="1" applyProtection="1">
      <protection locked="0"/>
    </xf>
    <xf numFmtId="43" fontId="6" fillId="0" borderId="13" xfId="1" applyFont="1" applyFill="1" applyBorder="1" applyProtection="1">
      <protection locked="0"/>
    </xf>
    <xf numFmtId="43" fontId="15" fillId="0" borderId="12" xfId="1" applyFont="1" applyFill="1" applyBorder="1" applyAlignment="1" applyProtection="1">
      <alignment vertical="center"/>
      <protection locked="0"/>
    </xf>
    <xf numFmtId="43" fontId="1" fillId="0" borderId="13" xfId="1" applyFont="1" applyFill="1" applyBorder="1" applyAlignment="1" applyProtection="1">
      <alignment vertical="center"/>
      <protection locked="0"/>
    </xf>
    <xf numFmtId="4" fontId="0" fillId="0" borderId="12" xfId="0" applyNumberFormat="1" applyBorder="1" applyProtection="1">
      <protection locked="0"/>
    </xf>
    <xf numFmtId="43" fontId="1" fillId="4" borderId="13" xfId="1" applyFont="1" applyFill="1" applyBorder="1" applyAlignment="1" applyProtection="1">
      <alignment vertical="center"/>
      <protection locked="0"/>
    </xf>
    <xf numFmtId="43" fontId="1" fillId="0" borderId="12" xfId="1" applyFont="1" applyFill="1" applyBorder="1" applyAlignment="1" applyProtection="1">
      <alignment vertical="center"/>
      <protection locked="0"/>
    </xf>
    <xf numFmtId="43" fontId="1" fillId="0" borderId="6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</cellXfs>
  <cellStyles count="5">
    <cellStyle name="Millares" xfId="1" builtinId="3"/>
    <cellStyle name="Millares 2" xfId="3" xr:uid="{00000000-0005-0000-0000-000001000000}"/>
    <cellStyle name="Millares 3" xfId="4" xr:uid="{00000000-0005-0000-0000-000002000000}"/>
    <cellStyle name="Normal" xfId="0" builtinId="0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54" t="s">
        <v>829</v>
      </c>
      <c r="B1" s="155"/>
      <c r="C1" s="155"/>
      <c r="D1" s="155"/>
      <c r="E1" s="156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7" t="s">
        <v>3302</v>
      </c>
      <c r="D3" s="157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B55" zoomScaleNormal="100" workbookViewId="0">
      <selection activeCell="C70" sqref="C70:D70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88" customFormat="1" ht="37.5" customHeight="1" x14ac:dyDescent="0.45">
      <c r="A1" s="170" t="s">
        <v>542</v>
      </c>
      <c r="B1" s="170"/>
      <c r="C1" s="170"/>
      <c r="D1" s="170"/>
      <c r="E1" s="108"/>
      <c r="F1" s="108"/>
      <c r="G1" s="108"/>
      <c r="H1" s="108"/>
      <c r="I1" s="108"/>
      <c r="J1" s="108"/>
      <c r="K1" s="108"/>
    </row>
    <row r="2" spans="1:11" ht="14.25" x14ac:dyDescent="0.45">
      <c r="A2" s="158" t="str">
        <f>ENTE_PUBLICO_A</f>
        <v>MUNICIPIO DE TARIMORO GUANAJUATO, Gobierno del Estado de Guanajuato (a)</v>
      </c>
      <c r="B2" s="159"/>
      <c r="C2" s="159"/>
      <c r="D2" s="160"/>
    </row>
    <row r="3" spans="1:11" ht="14.25" x14ac:dyDescent="0.45">
      <c r="A3" s="161" t="s">
        <v>166</v>
      </c>
      <c r="B3" s="162"/>
      <c r="C3" s="162"/>
      <c r="D3" s="163"/>
    </row>
    <row r="4" spans="1:11" ht="14.25" x14ac:dyDescent="0.45">
      <c r="A4" s="164" t="str">
        <f>TRIMESTRE</f>
        <v>Del 1 de enero al 30 de septiembre de 2021 (b)</v>
      </c>
      <c r="B4" s="165"/>
      <c r="C4" s="165"/>
      <c r="D4" s="166"/>
    </row>
    <row r="5" spans="1:11" ht="14.25" x14ac:dyDescent="0.45">
      <c r="A5" s="167" t="s">
        <v>118</v>
      </c>
      <c r="B5" s="168"/>
      <c r="C5" s="168"/>
      <c r="D5" s="169"/>
    </row>
    <row r="6" spans="1:11" ht="14.25" x14ac:dyDescent="0.45"/>
    <row r="7" spans="1:11" ht="39" customHeight="1" x14ac:dyDescent="0.45">
      <c r="A7" s="113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197">
        <f>SUM(B9:B11)</f>
        <v>173354250</v>
      </c>
      <c r="C8" s="197">
        <f>SUM(C9:C11)</f>
        <v>187384296.78</v>
      </c>
      <c r="D8" s="197">
        <f>SUM(D9:D11)</f>
        <v>187384296.78</v>
      </c>
    </row>
    <row r="9" spans="1:11" x14ac:dyDescent="0.25">
      <c r="A9" s="53" t="s">
        <v>169</v>
      </c>
      <c r="B9" s="198">
        <v>126104250</v>
      </c>
      <c r="C9" s="198">
        <v>143539917.78999999</v>
      </c>
      <c r="D9" s="198">
        <v>143539917.78999999</v>
      </c>
    </row>
    <row r="10" spans="1:11" x14ac:dyDescent="0.25">
      <c r="A10" s="53" t="s">
        <v>170</v>
      </c>
      <c r="B10" s="198">
        <v>47250000</v>
      </c>
      <c r="C10" s="198">
        <v>43844378.990000002</v>
      </c>
      <c r="D10" s="198">
        <v>43844378.990000002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0">C44</f>
        <v>0</v>
      </c>
      <c r="D11" s="23">
        <f>D44</f>
        <v>0</v>
      </c>
    </row>
    <row r="12" spans="1:11" ht="14.25" x14ac:dyDescent="0.45">
      <c r="A12" s="92"/>
      <c r="B12" s="12"/>
      <c r="C12" s="12"/>
      <c r="D12" s="12"/>
    </row>
    <row r="13" spans="1:11" x14ac:dyDescent="0.25">
      <c r="A13" s="55" t="s">
        <v>180</v>
      </c>
      <c r="B13" s="197">
        <f>SUM(B14:B15)</f>
        <v>173354250</v>
      </c>
      <c r="C13" s="197">
        <f t="shared" ref="C13:D13" si="1">SUM(C14:C15)</f>
        <v>188454284.53</v>
      </c>
      <c r="D13" s="197">
        <f t="shared" si="1"/>
        <v>186393388.09</v>
      </c>
    </row>
    <row r="14" spans="1:11" x14ac:dyDescent="0.25">
      <c r="A14" s="53" t="s">
        <v>172</v>
      </c>
      <c r="B14" s="198">
        <v>124504250</v>
      </c>
      <c r="C14" s="198">
        <v>107111244.53</v>
      </c>
      <c r="D14" s="198">
        <v>106078799.06</v>
      </c>
    </row>
    <row r="15" spans="1:11" x14ac:dyDescent="0.25">
      <c r="A15" s="53" t="s">
        <v>173</v>
      </c>
      <c r="B15" s="198">
        <v>48850000</v>
      </c>
      <c r="C15" s="198">
        <v>81343040</v>
      </c>
      <c r="D15" s="198">
        <v>80314589.030000001</v>
      </c>
    </row>
    <row r="16" spans="1:11" ht="14.25" x14ac:dyDescent="0.45">
      <c r="A16" s="92"/>
      <c r="B16" s="12"/>
      <c r="C16" s="12"/>
      <c r="D16" s="12"/>
    </row>
    <row r="17" spans="1:4" x14ac:dyDescent="0.25">
      <c r="A17" s="55" t="s">
        <v>174</v>
      </c>
      <c r="B17" s="114">
        <f>B18+B19</f>
        <v>0</v>
      </c>
      <c r="C17" s="197">
        <f>C18+C19</f>
        <v>9120634.0899999999</v>
      </c>
      <c r="D17" s="197">
        <f>D18+D19</f>
        <v>9120634.0899999999</v>
      </c>
    </row>
    <row r="18" spans="1:4" x14ac:dyDescent="0.25">
      <c r="A18" s="53" t="s">
        <v>175</v>
      </c>
      <c r="B18" s="115">
        <v>0</v>
      </c>
      <c r="C18" s="198">
        <v>8653269.3699999992</v>
      </c>
      <c r="D18" s="198">
        <v>8653269.3699999992</v>
      </c>
    </row>
    <row r="19" spans="1:4" x14ac:dyDescent="0.25">
      <c r="A19" s="53" t="s">
        <v>176</v>
      </c>
      <c r="B19" s="115">
        <v>0</v>
      </c>
      <c r="C19" s="198">
        <v>467364.72</v>
      </c>
      <c r="D19" s="199">
        <v>467364.72</v>
      </c>
    </row>
    <row r="20" spans="1:4" ht="14.25" x14ac:dyDescent="0.45">
      <c r="A20" s="92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2">C8-C13+C17</f>
        <v>8050646.3399999999</v>
      </c>
      <c r="D21" s="40">
        <f t="shared" si="2"/>
        <v>10111542.779999997</v>
      </c>
    </row>
    <row r="22" spans="1:4" ht="14.25" x14ac:dyDescent="0.4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 t="shared" ref="C23:D23" si="3">C21-C11</f>
        <v>8050646.3399999999</v>
      </c>
      <c r="D23" s="40">
        <f t="shared" si="3"/>
        <v>10111542.779999997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16" t="s">
        <v>179</v>
      </c>
      <c r="B25" s="40">
        <f>B23-B17</f>
        <v>0</v>
      </c>
      <c r="C25" s="40">
        <f t="shared" ref="C25" si="4">C23-C17</f>
        <v>-1069987.75</v>
      </c>
      <c r="D25" s="40">
        <f>D23-D17</f>
        <v>990908.68999999762</v>
      </c>
    </row>
    <row r="26" spans="1:4" ht="14.25" x14ac:dyDescent="0.45">
      <c r="A26" s="117"/>
      <c r="B26" s="13"/>
      <c r="C26" s="13"/>
      <c r="D26" s="13"/>
    </row>
    <row r="27" spans="1:4" ht="14.25" x14ac:dyDescent="0.45">
      <c r="A27" s="87"/>
    </row>
    <row r="28" spans="1:4" ht="30" customHeight="1" x14ac:dyDescent="0.45">
      <c r="A28" s="113" t="s">
        <v>183</v>
      </c>
      <c r="B28" s="45" t="s">
        <v>184</v>
      </c>
      <c r="C28" s="45" t="s">
        <v>167</v>
      </c>
      <c r="D28" s="45" t="s">
        <v>185</v>
      </c>
    </row>
    <row r="29" spans="1:4" ht="14.25" x14ac:dyDescent="0.45">
      <c r="A29" s="55" t="s">
        <v>186</v>
      </c>
      <c r="B29" s="61">
        <f>B30+B31</f>
        <v>0</v>
      </c>
      <c r="C29" s="61">
        <f t="shared" ref="C29:D29" si="5">C30+C31</f>
        <v>0</v>
      </c>
      <c r="D29" s="61">
        <f t="shared" si="5"/>
        <v>0</v>
      </c>
    </row>
    <row r="30" spans="1:4" ht="14.25" x14ac:dyDescent="0.45">
      <c r="A30" s="53" t="s">
        <v>187</v>
      </c>
      <c r="B30" s="60"/>
      <c r="C30" s="60">
        <v>0</v>
      </c>
      <c r="D30" s="60">
        <v>0</v>
      </c>
    </row>
    <row r="31" spans="1:4" ht="14.25" x14ac:dyDescent="0.45">
      <c r="A31" s="53" t="s">
        <v>188</v>
      </c>
      <c r="B31" s="60"/>
      <c r="C31" s="60">
        <v>0</v>
      </c>
      <c r="D31" s="60">
        <v>0</v>
      </c>
    </row>
    <row r="32" spans="1:4" ht="14.25" x14ac:dyDescent="0.45">
      <c r="A32" s="54"/>
      <c r="B32" s="54"/>
      <c r="C32" s="54"/>
      <c r="D32" s="54"/>
    </row>
    <row r="33" spans="1:4" ht="14.25" x14ac:dyDescent="0.45">
      <c r="A33" s="55" t="s">
        <v>189</v>
      </c>
      <c r="B33" s="61">
        <f>B25+B29</f>
        <v>0</v>
      </c>
      <c r="C33" s="61">
        <f t="shared" ref="C33:D33" si="6">C25+C29</f>
        <v>-1069987.75</v>
      </c>
      <c r="D33" s="61">
        <f t="shared" si="6"/>
        <v>990908.68999999762</v>
      </c>
    </row>
    <row r="34" spans="1:4" ht="14.25" x14ac:dyDescent="0.45">
      <c r="A34" s="58"/>
      <c r="B34" s="58"/>
      <c r="C34" s="58"/>
      <c r="D34" s="58"/>
    </row>
    <row r="35" spans="1:4" x14ac:dyDescent="0.25">
      <c r="A35" s="87"/>
    </row>
    <row r="36" spans="1:4" ht="30" x14ac:dyDescent="0.25">
      <c r="A36" s="113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7">C38+C39</f>
        <v>0</v>
      </c>
      <c r="D37" s="61">
        <f t="shared" si="7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8">C41+C42</f>
        <v>0</v>
      </c>
      <c r="D40" s="61">
        <f t="shared" si="8"/>
        <v>0</v>
      </c>
    </row>
    <row r="41" spans="1:4" x14ac:dyDescent="0.25">
      <c r="A41" s="53" t="s">
        <v>195</v>
      </c>
      <c r="B41" s="60"/>
      <c r="C41" s="60">
        <v>0</v>
      </c>
      <c r="D41" s="60"/>
    </row>
    <row r="42" spans="1:4" x14ac:dyDescent="0.25">
      <c r="A42" s="53" t="s">
        <v>196</v>
      </c>
      <c r="B42" s="60">
        <v>0</v>
      </c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9">C37-C40</f>
        <v>0</v>
      </c>
      <c r="D44" s="61">
        <f t="shared" si="9"/>
        <v>0</v>
      </c>
    </row>
    <row r="45" spans="1:4" x14ac:dyDescent="0.25">
      <c r="A45" s="137"/>
      <c r="B45" s="58"/>
      <c r="C45" s="58"/>
      <c r="D45" s="58"/>
    </row>
    <row r="46" spans="1:4" x14ac:dyDescent="0.25"/>
    <row r="47" spans="1:4" ht="30" x14ac:dyDescent="0.25">
      <c r="A47" s="113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0" t="s">
        <v>198</v>
      </c>
      <c r="B48" s="200">
        <v>126104250</v>
      </c>
      <c r="C48" s="200">
        <v>143539917.78999999</v>
      </c>
      <c r="D48" s="200">
        <v>143539917.78999999</v>
      </c>
    </row>
    <row r="49" spans="1:4" x14ac:dyDescent="0.25">
      <c r="A49" s="121" t="s">
        <v>199</v>
      </c>
      <c r="B49" s="201">
        <f>B50-B51</f>
        <v>0</v>
      </c>
      <c r="C49" s="201">
        <f>C50-C51</f>
        <v>0</v>
      </c>
      <c r="D49" s="201">
        <f>D50-D51</f>
        <v>0</v>
      </c>
    </row>
    <row r="50" spans="1:4" x14ac:dyDescent="0.25">
      <c r="A50" s="122" t="s">
        <v>192</v>
      </c>
      <c r="B50" s="60">
        <v>0</v>
      </c>
      <c r="C50" s="60"/>
      <c r="D50" s="60"/>
    </row>
    <row r="51" spans="1:4" x14ac:dyDescent="0.25">
      <c r="A51" s="122" t="s">
        <v>195</v>
      </c>
      <c r="B51" s="60">
        <v>0</v>
      </c>
      <c r="C51" s="60"/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45">
        <v>124504250</v>
      </c>
      <c r="C53" s="145">
        <v>107111244.53</v>
      </c>
      <c r="D53" s="145">
        <v>106078799.06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19">
        <f>B18</f>
        <v>0</v>
      </c>
      <c r="C55" s="60">
        <f t="shared" ref="C55:D55" si="10">C18</f>
        <v>8653269.3699999992</v>
      </c>
      <c r="D55" s="60">
        <f t="shared" si="10"/>
        <v>8653269.3699999992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6" t="s">
        <v>201</v>
      </c>
      <c r="B57" s="61">
        <f>B48+B49-B53+B55</f>
        <v>1600000</v>
      </c>
      <c r="C57" s="61">
        <f>C48+C49-C53+C55</f>
        <v>45081942.629999988</v>
      </c>
      <c r="D57" s="61">
        <f t="shared" ref="D57" si="11">D48+D49-D53+D55</f>
        <v>46114388.099999987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6" t="s">
        <v>200</v>
      </c>
      <c r="B59" s="61">
        <f>B57-B49</f>
        <v>1600000</v>
      </c>
      <c r="C59" s="61">
        <f t="shared" ref="C59:D59" si="12">C57-C49</f>
        <v>45081942.629999988</v>
      </c>
      <c r="D59" s="61">
        <f t="shared" si="12"/>
        <v>46114388.099999987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3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0" t="s">
        <v>170</v>
      </c>
      <c r="B63" s="202">
        <v>47250000</v>
      </c>
      <c r="C63" s="202">
        <v>43844378.990000002</v>
      </c>
      <c r="D63" s="202">
        <v>43844378.990000002</v>
      </c>
    </row>
    <row r="64" spans="1:4" ht="30" x14ac:dyDescent="0.25">
      <c r="A64" s="121" t="s">
        <v>202</v>
      </c>
      <c r="B64" s="40">
        <f>B65-B66</f>
        <v>0</v>
      </c>
      <c r="C64" s="40">
        <f t="shared" ref="C64:D64" si="13">C65-C66</f>
        <v>0</v>
      </c>
      <c r="D64" s="40">
        <f t="shared" si="13"/>
        <v>0</v>
      </c>
    </row>
    <row r="65" spans="1:4" x14ac:dyDescent="0.25">
      <c r="A65" s="122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2" t="s">
        <v>196</v>
      </c>
      <c r="B66" s="23"/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198">
        <v>48850000</v>
      </c>
      <c r="C68" s="198">
        <v>81343040</v>
      </c>
      <c r="D68" s="198">
        <v>80314589.030000001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18">
        <f>B19</f>
        <v>0</v>
      </c>
      <c r="C70" s="198">
        <v>467364.72</v>
      </c>
      <c r="D70" s="198">
        <v>467364.72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6" t="s">
        <v>205</v>
      </c>
      <c r="B72" s="40">
        <f>B63+B64-B68+B70</f>
        <v>-1600000</v>
      </c>
      <c r="C72" s="40">
        <f t="shared" ref="C72:D72" si="14">C63+C64-C68+C70</f>
        <v>-37031296.289999999</v>
      </c>
      <c r="D72" s="40">
        <f t="shared" si="14"/>
        <v>-36002845.32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6" t="s">
        <v>204</v>
      </c>
      <c r="B74" s="40">
        <f>B72-B64</f>
        <v>-1600000</v>
      </c>
      <c r="C74" s="40">
        <f>C72-C64</f>
        <v>-37031296.289999999</v>
      </c>
      <c r="D74" s="40">
        <f t="shared" ref="D74" si="15">D72-D64</f>
        <v>-36002845.32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173354250</v>
      </c>
      <c r="Q2" s="18">
        <f>'Formato 4'!C8</f>
        <v>187384296.78</v>
      </c>
      <c r="R2" s="18">
        <f>'Formato 4'!D8</f>
        <v>187384296.78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126104250</v>
      </c>
      <c r="Q3" s="18">
        <f>'Formato 4'!C9</f>
        <v>143539917.78999999</v>
      </c>
      <c r="R3" s="18">
        <f>'Formato 4'!D9</f>
        <v>143539917.78999999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47250000</v>
      </c>
      <c r="Q4" s="18">
        <f>'Formato 4'!C10</f>
        <v>43844378.990000002</v>
      </c>
      <c r="R4" s="18">
        <f>'Formato 4'!D10</f>
        <v>43844378.990000002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173354250</v>
      </c>
      <c r="Q6" s="18">
        <f>'Formato 4'!C13</f>
        <v>188454284.53</v>
      </c>
      <c r="R6" s="18">
        <f>'Formato 4'!D13</f>
        <v>186393388.09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124504250</v>
      </c>
      <c r="Q7" s="18">
        <f>'Formato 4'!C14</f>
        <v>107111244.53</v>
      </c>
      <c r="R7" s="18">
        <f>'Formato 4'!D14</f>
        <v>106078799.06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48850000</v>
      </c>
      <c r="Q8" s="18">
        <f>'Formato 4'!C15</f>
        <v>81343040</v>
      </c>
      <c r="R8" s="18">
        <f>'Formato 4'!D15</f>
        <v>80314589.030000001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9120634.0899999999</v>
      </c>
      <c r="R9" s="18">
        <f>'Formato 4'!D17</f>
        <v>9120634.0899999999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8653269.3699999992</v>
      </c>
      <c r="R10" s="18">
        <f>'Formato 4'!D18</f>
        <v>8653269.3699999992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467364.72</v>
      </c>
      <c r="R11" s="18">
        <f>'Formato 4'!D19</f>
        <v>467364.72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8050646.3399999999</v>
      </c>
      <c r="R12" s="18">
        <f>'Formato 4'!D21</f>
        <v>10111542.779999997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8050646.3399999999</v>
      </c>
      <c r="R13" s="18">
        <f>'Formato 4'!D23</f>
        <v>10111542.779999997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-1069987.75</v>
      </c>
      <c r="R14" s="18">
        <f>'Formato 4'!D25</f>
        <v>990908.68999999762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-1069987.75</v>
      </c>
      <c r="R18">
        <f>'Formato 4'!D33</f>
        <v>990908.68999999762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126104250</v>
      </c>
      <c r="Q26">
        <f>'Formato 4'!C48</f>
        <v>143539917.78999999</v>
      </c>
      <c r="R26">
        <f>'Formato 4'!D48</f>
        <v>143539917.78999999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124504250</v>
      </c>
      <c r="Q30">
        <f>'Formato 4'!C53</f>
        <v>107111244.53</v>
      </c>
      <c r="R30">
        <f>'Formato 4'!D53</f>
        <v>106078799.06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8653269.3699999992</v>
      </c>
      <c r="R31">
        <f>'Formato 4'!D55</f>
        <v>8653269.3699999992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47250000</v>
      </c>
      <c r="Q32">
        <f>'Formato 4'!C63</f>
        <v>43844378.990000002</v>
      </c>
      <c r="R32">
        <f>'Formato 4'!D63</f>
        <v>43844378.990000002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48850000</v>
      </c>
      <c r="Q36">
        <f>'Formato 4'!C68</f>
        <v>81343040</v>
      </c>
      <c r="R36">
        <f>'Formato 4'!D68</f>
        <v>80314589.030000001</v>
      </c>
    </row>
    <row r="37" spans="1:18" ht="14.25" x14ac:dyDescent="0.4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467364.72</v>
      </c>
      <c r="R37">
        <f>'Formato 4'!D70</f>
        <v>467364.72</v>
      </c>
    </row>
    <row r="38" spans="1:18" ht="14.25" x14ac:dyDescent="0.4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-1600000</v>
      </c>
      <c r="Q38">
        <f>'Formato 4'!C72</f>
        <v>-37031296.289999999</v>
      </c>
      <c r="R38">
        <f>'Formato 4'!D72</f>
        <v>-36002845.32</v>
      </c>
    </row>
    <row r="39" spans="1:18" ht="14.25" x14ac:dyDescent="0.4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-1600000</v>
      </c>
      <c r="Q39">
        <f>'Formato 4'!C74</f>
        <v>-37031296.289999999</v>
      </c>
      <c r="R39">
        <f>'Formato 4'!D74</f>
        <v>-36002845.32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topLeftCell="B32" zoomScale="85" zoomScaleNormal="85" workbookViewId="0">
      <selection activeCell="E73" sqref="E73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88" customFormat="1" ht="37.5" customHeight="1" x14ac:dyDescent="0.25">
      <c r="A1" s="176" t="s">
        <v>206</v>
      </c>
      <c r="B1" s="176"/>
      <c r="C1" s="176"/>
      <c r="D1" s="176"/>
      <c r="E1" s="176"/>
      <c r="F1" s="176"/>
      <c r="G1" s="176"/>
    </row>
    <row r="2" spans="1:8" ht="14.25" x14ac:dyDescent="0.45">
      <c r="A2" s="158" t="str">
        <f>ENTE_PUBLICO_A</f>
        <v>MUNICIPIO DE TARIMORO GUANAJUATO, Gobierno del Estado de Guanajuato (a)</v>
      </c>
      <c r="B2" s="159"/>
      <c r="C2" s="159"/>
      <c r="D2" s="159"/>
      <c r="E2" s="159"/>
      <c r="F2" s="159"/>
      <c r="G2" s="160"/>
    </row>
    <row r="3" spans="1:8" x14ac:dyDescent="0.25">
      <c r="A3" s="161" t="s">
        <v>207</v>
      </c>
      <c r="B3" s="162"/>
      <c r="C3" s="162"/>
      <c r="D3" s="162"/>
      <c r="E3" s="162"/>
      <c r="F3" s="162"/>
      <c r="G3" s="163"/>
    </row>
    <row r="4" spans="1:8" ht="14.25" x14ac:dyDescent="0.45">
      <c r="A4" s="164" t="str">
        <f>TRIMESTRE</f>
        <v>Del 1 de enero al 30 de septiembre de 2021 (b)</v>
      </c>
      <c r="B4" s="165"/>
      <c r="C4" s="165"/>
      <c r="D4" s="165"/>
      <c r="E4" s="165"/>
      <c r="F4" s="165"/>
      <c r="G4" s="166"/>
    </row>
    <row r="5" spans="1:8" ht="14.25" x14ac:dyDescent="0.45">
      <c r="A5" s="167" t="s">
        <v>118</v>
      </c>
      <c r="B5" s="168"/>
      <c r="C5" s="168"/>
      <c r="D5" s="168"/>
      <c r="E5" s="168"/>
      <c r="F5" s="168"/>
      <c r="G5" s="169"/>
    </row>
    <row r="6" spans="1:8" x14ac:dyDescent="0.25">
      <c r="A6" s="173" t="s">
        <v>214</v>
      </c>
      <c r="B6" s="175" t="s">
        <v>208</v>
      </c>
      <c r="C6" s="175"/>
      <c r="D6" s="175"/>
      <c r="E6" s="175"/>
      <c r="F6" s="175"/>
      <c r="G6" s="175" t="s">
        <v>209</v>
      </c>
    </row>
    <row r="7" spans="1:8" ht="30" x14ac:dyDescent="0.25">
      <c r="A7" s="174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5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145">
        <v>11248000</v>
      </c>
      <c r="C9" s="145">
        <v>0</v>
      </c>
      <c r="D9" s="146">
        <f>B9+C9</f>
        <v>11248000</v>
      </c>
      <c r="E9" s="145">
        <v>10043313.439999999</v>
      </c>
      <c r="F9" s="145">
        <v>10043313.439999999</v>
      </c>
      <c r="G9" s="146">
        <f>F9-B9</f>
        <v>-1204686.5600000005</v>
      </c>
      <c r="H9" s="8"/>
    </row>
    <row r="10" spans="1:8" x14ac:dyDescent="0.25">
      <c r="A10" s="53" t="s">
        <v>217</v>
      </c>
      <c r="B10" s="145">
        <v>0</v>
      </c>
      <c r="C10" s="145">
        <v>0</v>
      </c>
      <c r="D10" s="146">
        <f t="shared" ref="D10:D14" si="0">B10+C10</f>
        <v>0</v>
      </c>
      <c r="E10" s="145">
        <v>0</v>
      </c>
      <c r="F10" s="145">
        <v>0</v>
      </c>
      <c r="G10" s="146">
        <f t="shared" ref="G10:G14" si="1">F10-B10</f>
        <v>0</v>
      </c>
    </row>
    <row r="11" spans="1:8" x14ac:dyDescent="0.25">
      <c r="A11" s="53" t="s">
        <v>218</v>
      </c>
      <c r="B11" s="145">
        <v>1950000</v>
      </c>
      <c r="C11" s="145">
        <v>-40000</v>
      </c>
      <c r="D11" s="146">
        <f t="shared" si="0"/>
        <v>1910000</v>
      </c>
      <c r="E11" s="145">
        <v>0</v>
      </c>
      <c r="F11" s="145">
        <v>0</v>
      </c>
      <c r="G11" s="146">
        <f t="shared" si="1"/>
        <v>-1950000</v>
      </c>
    </row>
    <row r="12" spans="1:8" x14ac:dyDescent="0.25">
      <c r="A12" s="53" t="s">
        <v>219</v>
      </c>
      <c r="B12" s="145">
        <v>6369500</v>
      </c>
      <c r="C12" s="145">
        <v>40000</v>
      </c>
      <c r="D12" s="146">
        <f t="shared" si="0"/>
        <v>6409500</v>
      </c>
      <c r="E12" s="145">
        <v>5186384.8099999996</v>
      </c>
      <c r="F12" s="145">
        <v>5186384.8099999996</v>
      </c>
      <c r="G12" s="146">
        <f t="shared" si="1"/>
        <v>-1183115.1900000004</v>
      </c>
    </row>
    <row r="13" spans="1:8" x14ac:dyDescent="0.25">
      <c r="A13" s="53" t="s">
        <v>220</v>
      </c>
      <c r="B13" s="145">
        <v>3045750</v>
      </c>
      <c r="C13" s="145">
        <v>0</v>
      </c>
      <c r="D13" s="146">
        <f t="shared" si="0"/>
        <v>3045750</v>
      </c>
      <c r="E13" s="145">
        <v>1274303.8899999999</v>
      </c>
      <c r="F13" s="145">
        <v>1274303.8899999999</v>
      </c>
      <c r="G13" s="146">
        <f t="shared" si="1"/>
        <v>-1771446.11</v>
      </c>
    </row>
    <row r="14" spans="1:8" x14ac:dyDescent="0.25">
      <c r="A14" s="53" t="s">
        <v>221</v>
      </c>
      <c r="B14" s="145">
        <v>2638000</v>
      </c>
      <c r="C14" s="145">
        <v>0</v>
      </c>
      <c r="D14" s="146">
        <f t="shared" si="0"/>
        <v>2638000</v>
      </c>
      <c r="E14" s="145">
        <v>896061.75</v>
      </c>
      <c r="F14" s="145">
        <v>896061.75</v>
      </c>
      <c r="G14" s="146">
        <f t="shared" si="1"/>
        <v>-1741938.25</v>
      </c>
    </row>
    <row r="15" spans="1:8" ht="14.25" x14ac:dyDescent="0.45">
      <c r="A15" s="53" t="s">
        <v>222</v>
      </c>
      <c r="B15" s="60"/>
      <c r="C15" s="60"/>
      <c r="D15" s="60"/>
      <c r="E15" s="60"/>
      <c r="F15" s="60"/>
      <c r="G15" s="60">
        <f t="shared" ref="G10:G19" si="2">F15-B15</f>
        <v>0</v>
      </c>
    </row>
    <row r="16" spans="1:8" x14ac:dyDescent="0.25">
      <c r="A16" s="10" t="s">
        <v>275</v>
      </c>
      <c r="B16" s="146">
        <f t="shared" ref="B16:F16" si="3">SUM(B17:B27)</f>
        <v>92100000</v>
      </c>
      <c r="C16" s="146">
        <f t="shared" si="3"/>
        <v>0</v>
      </c>
      <c r="D16" s="146">
        <f t="shared" si="3"/>
        <v>92100000</v>
      </c>
      <c r="E16" s="146">
        <f t="shared" si="3"/>
        <v>77695243.049999982</v>
      </c>
      <c r="F16" s="146">
        <f t="shared" si="3"/>
        <v>77576234.430000007</v>
      </c>
      <c r="G16" s="146">
        <f t="shared" si="2"/>
        <v>-14523765.569999993</v>
      </c>
    </row>
    <row r="17" spans="1:7" x14ac:dyDescent="0.25">
      <c r="A17" s="63" t="s">
        <v>223</v>
      </c>
      <c r="B17" s="145">
        <v>50000000</v>
      </c>
      <c r="C17" s="145">
        <v>0</v>
      </c>
      <c r="D17" s="146">
        <f t="shared" ref="D17:D27" si="4">B17+C17</f>
        <v>50000000</v>
      </c>
      <c r="E17" s="145">
        <v>42915520.020000003</v>
      </c>
      <c r="F17" s="145">
        <v>42915520.020000003</v>
      </c>
      <c r="G17" s="146">
        <f t="shared" si="2"/>
        <v>-7084479.9799999967</v>
      </c>
    </row>
    <row r="18" spans="1:7" x14ac:dyDescent="0.25">
      <c r="A18" s="63" t="s">
        <v>224</v>
      </c>
      <c r="B18" s="145">
        <v>28000000</v>
      </c>
      <c r="C18" s="145">
        <v>0</v>
      </c>
      <c r="D18" s="146">
        <f t="shared" si="4"/>
        <v>28000000</v>
      </c>
      <c r="E18" s="145">
        <v>27361735.920000002</v>
      </c>
      <c r="F18" s="145">
        <v>27361735.920000002</v>
      </c>
      <c r="G18" s="146">
        <f t="shared" si="2"/>
        <v>-638264.07999999821</v>
      </c>
    </row>
    <row r="19" spans="1:7" x14ac:dyDescent="0.25">
      <c r="A19" s="63" t="s">
        <v>225</v>
      </c>
      <c r="B19" s="145">
        <v>3000000</v>
      </c>
      <c r="C19" s="145">
        <v>0</v>
      </c>
      <c r="D19" s="146">
        <f t="shared" si="4"/>
        <v>3000000</v>
      </c>
      <c r="E19" s="145">
        <v>2724942.07</v>
      </c>
      <c r="F19" s="145">
        <v>2605933.4500000002</v>
      </c>
      <c r="G19" s="146">
        <f t="shared" si="2"/>
        <v>-394066.54999999981</v>
      </c>
    </row>
    <row r="20" spans="1:7" x14ac:dyDescent="0.25">
      <c r="A20" s="63" t="s">
        <v>226</v>
      </c>
      <c r="B20" s="146"/>
      <c r="C20" s="146"/>
      <c r="D20" s="146">
        <f t="shared" si="4"/>
        <v>0</v>
      </c>
      <c r="E20" s="146"/>
      <c r="F20" s="146"/>
      <c r="G20" s="145">
        <f t="shared" ref="G18:G36" si="5">F20-B20</f>
        <v>0</v>
      </c>
    </row>
    <row r="21" spans="1:7" x14ac:dyDescent="0.25">
      <c r="A21" s="63" t="s">
        <v>227</v>
      </c>
      <c r="B21" s="146"/>
      <c r="C21" s="146"/>
      <c r="D21" s="146">
        <f t="shared" si="4"/>
        <v>0</v>
      </c>
      <c r="E21" s="146"/>
      <c r="F21" s="146"/>
      <c r="G21" s="145">
        <f t="shared" si="5"/>
        <v>0</v>
      </c>
    </row>
    <row r="22" spans="1:7" x14ac:dyDescent="0.25">
      <c r="A22" s="63" t="s">
        <v>228</v>
      </c>
      <c r="B22" s="145">
        <v>5000000</v>
      </c>
      <c r="C22" s="145">
        <v>0</v>
      </c>
      <c r="D22" s="146">
        <f t="shared" si="4"/>
        <v>5000000</v>
      </c>
      <c r="E22" s="145">
        <v>2444798.77</v>
      </c>
      <c r="F22" s="145">
        <v>2387901.06</v>
      </c>
      <c r="G22" s="146">
        <f t="shared" si="5"/>
        <v>-2612098.94</v>
      </c>
    </row>
    <row r="23" spans="1:7" x14ac:dyDescent="0.25">
      <c r="A23" s="63" t="s">
        <v>229</v>
      </c>
      <c r="B23" s="146"/>
      <c r="C23" s="146"/>
      <c r="D23" s="146">
        <f t="shared" si="4"/>
        <v>0</v>
      </c>
      <c r="E23" s="146"/>
      <c r="F23" s="146"/>
      <c r="G23" s="146">
        <f t="shared" si="5"/>
        <v>0</v>
      </c>
    </row>
    <row r="24" spans="1:7" x14ac:dyDescent="0.25">
      <c r="A24" s="63" t="s">
        <v>230</v>
      </c>
      <c r="B24" s="146"/>
      <c r="C24" s="146"/>
      <c r="D24" s="146">
        <f t="shared" si="4"/>
        <v>0</v>
      </c>
      <c r="E24" s="146"/>
      <c r="F24" s="146"/>
      <c r="G24" s="146">
        <f t="shared" si="5"/>
        <v>0</v>
      </c>
    </row>
    <row r="25" spans="1:7" x14ac:dyDescent="0.25">
      <c r="A25" s="63" t="s">
        <v>231</v>
      </c>
      <c r="B25" s="145">
        <v>2100000</v>
      </c>
      <c r="C25" s="145">
        <v>0</v>
      </c>
      <c r="D25" s="146">
        <f t="shared" si="4"/>
        <v>2100000</v>
      </c>
      <c r="E25" s="145">
        <v>628939.27</v>
      </c>
      <c r="F25" s="145">
        <v>685836.98</v>
      </c>
      <c r="G25" s="146">
        <f t="shared" si="5"/>
        <v>-1414163.02</v>
      </c>
    </row>
    <row r="26" spans="1:7" x14ac:dyDescent="0.25">
      <c r="A26" s="63" t="s">
        <v>232</v>
      </c>
      <c r="B26" s="145">
        <v>4000000</v>
      </c>
      <c r="C26" s="145">
        <v>0</v>
      </c>
      <c r="D26" s="146">
        <f t="shared" si="4"/>
        <v>4000000</v>
      </c>
      <c r="E26" s="145">
        <v>1619307</v>
      </c>
      <c r="F26" s="145">
        <v>1619307</v>
      </c>
      <c r="G26" s="146">
        <f t="shared" si="5"/>
        <v>-2380693</v>
      </c>
    </row>
    <row r="27" spans="1:7" x14ac:dyDescent="0.25">
      <c r="A27" s="63" t="s">
        <v>233</v>
      </c>
      <c r="B27" s="145">
        <v>0</v>
      </c>
      <c r="C27" s="145">
        <v>0</v>
      </c>
      <c r="D27" s="146">
        <f t="shared" si="4"/>
        <v>0</v>
      </c>
      <c r="E27" s="145"/>
      <c r="F27" s="145"/>
      <c r="G27" s="145">
        <f t="shared" si="5"/>
        <v>0</v>
      </c>
    </row>
    <row r="28" spans="1:7" x14ac:dyDescent="0.25">
      <c r="A28" s="53" t="s">
        <v>234</v>
      </c>
      <c r="B28" s="146">
        <f>SUM(B29:B33)</f>
        <v>4653000</v>
      </c>
      <c r="C28" s="146">
        <f t="shared" ref="C28:F28" si="6">SUM(C29:C33)</f>
        <v>0</v>
      </c>
      <c r="D28" s="146">
        <f t="shared" si="6"/>
        <v>4653000</v>
      </c>
      <c r="E28" s="146">
        <f t="shared" si="6"/>
        <v>1430179.87</v>
      </c>
      <c r="F28" s="146">
        <f t="shared" si="6"/>
        <v>1379970.9</v>
      </c>
      <c r="G28" s="146">
        <f t="shared" si="5"/>
        <v>-3273029.1</v>
      </c>
    </row>
    <row r="29" spans="1:7" x14ac:dyDescent="0.25">
      <c r="A29" s="63" t="s">
        <v>235</v>
      </c>
      <c r="B29" s="145">
        <v>13000</v>
      </c>
      <c r="C29" s="145">
        <v>0</v>
      </c>
      <c r="D29" s="146">
        <f t="shared" ref="D29:D33" si="7">B29+C29</f>
        <v>13000</v>
      </c>
      <c r="E29" s="145">
        <v>6731.21</v>
      </c>
      <c r="F29" s="145">
        <v>6731.21</v>
      </c>
      <c r="G29" s="146">
        <f t="shared" si="5"/>
        <v>-6268.79</v>
      </c>
    </row>
    <row r="30" spans="1:7" x14ac:dyDescent="0.25">
      <c r="A30" s="63" t="s">
        <v>236</v>
      </c>
      <c r="B30" s="145">
        <v>140000</v>
      </c>
      <c r="C30" s="145">
        <v>0</v>
      </c>
      <c r="D30" s="146">
        <f t="shared" si="7"/>
        <v>140000</v>
      </c>
      <c r="E30" s="145">
        <v>115053.62</v>
      </c>
      <c r="F30" s="145">
        <v>115053.62</v>
      </c>
      <c r="G30" s="146">
        <f t="shared" si="5"/>
        <v>-24946.380000000005</v>
      </c>
    </row>
    <row r="31" spans="1:7" x14ac:dyDescent="0.25">
      <c r="A31" s="63" t="s">
        <v>237</v>
      </c>
      <c r="B31" s="145">
        <v>800000</v>
      </c>
      <c r="C31" s="145">
        <v>0</v>
      </c>
      <c r="D31" s="146">
        <f t="shared" si="7"/>
        <v>800000</v>
      </c>
      <c r="E31" s="145">
        <v>696256.42</v>
      </c>
      <c r="F31" s="145">
        <v>685797</v>
      </c>
      <c r="G31" s="146">
        <f t="shared" si="5"/>
        <v>-114203</v>
      </c>
    </row>
    <row r="32" spans="1:7" x14ac:dyDescent="0.25">
      <c r="A32" s="63" t="s">
        <v>238</v>
      </c>
      <c r="B32" s="145">
        <v>500000</v>
      </c>
      <c r="C32" s="145">
        <v>0</v>
      </c>
      <c r="D32" s="146">
        <f t="shared" si="7"/>
        <v>500000</v>
      </c>
      <c r="E32" s="145">
        <v>0</v>
      </c>
      <c r="F32" s="145">
        <v>0</v>
      </c>
      <c r="G32" s="146">
        <f t="shared" si="5"/>
        <v>-500000</v>
      </c>
    </row>
    <row r="33" spans="1:8" x14ac:dyDescent="0.25">
      <c r="A33" s="63" t="s">
        <v>239</v>
      </c>
      <c r="B33" s="145">
        <v>3200000</v>
      </c>
      <c r="C33" s="145">
        <v>0</v>
      </c>
      <c r="D33" s="146">
        <f t="shared" si="7"/>
        <v>3200000</v>
      </c>
      <c r="E33" s="145">
        <v>612138.62</v>
      </c>
      <c r="F33" s="145">
        <v>572389.06999999995</v>
      </c>
      <c r="G33" s="146">
        <f t="shared" si="5"/>
        <v>-2627610.9300000002</v>
      </c>
    </row>
    <row r="34" spans="1:8" x14ac:dyDescent="0.25">
      <c r="A34" s="53" t="s">
        <v>240</v>
      </c>
      <c r="B34" s="145">
        <v>1500000</v>
      </c>
      <c r="C34" s="145">
        <v>0</v>
      </c>
      <c r="D34" s="146">
        <f>B34+C34</f>
        <v>1500000</v>
      </c>
      <c r="E34" s="145">
        <v>0</v>
      </c>
      <c r="F34" s="145">
        <v>0</v>
      </c>
      <c r="G34" s="146">
        <f t="shared" si="5"/>
        <v>-1500000</v>
      </c>
    </row>
    <row r="35" spans="1:8" x14ac:dyDescent="0.25">
      <c r="A35" s="53" t="s">
        <v>241</v>
      </c>
      <c r="B35" s="146">
        <f>B36</f>
        <v>2600000</v>
      </c>
      <c r="C35" s="146">
        <f>C36</f>
        <v>68763815.969999999</v>
      </c>
      <c r="D35" s="146">
        <f>B35+C35</f>
        <v>71363815.969999999</v>
      </c>
      <c r="E35" s="146">
        <f>E36</f>
        <v>47014440.979999997</v>
      </c>
      <c r="F35" s="146">
        <f>F36</f>
        <v>47014440.979999997</v>
      </c>
      <c r="G35" s="146">
        <f t="shared" si="5"/>
        <v>44414440.979999997</v>
      </c>
    </row>
    <row r="36" spans="1:8" x14ac:dyDescent="0.25">
      <c r="A36" s="63" t="s">
        <v>242</v>
      </c>
      <c r="B36" s="145">
        <v>2600000</v>
      </c>
      <c r="C36" s="145">
        <v>68763815.969999999</v>
      </c>
      <c r="D36" s="146">
        <f>B36+C36</f>
        <v>71363815.969999999</v>
      </c>
      <c r="E36" s="145">
        <v>47014440.979999997</v>
      </c>
      <c r="F36" s="145">
        <v>47014440.979999997</v>
      </c>
      <c r="G36" s="146">
        <f t="shared" si="5"/>
        <v>44414440.979999997</v>
      </c>
    </row>
    <row r="37" spans="1:8" x14ac:dyDescent="0.25">
      <c r="A37" s="53" t="s">
        <v>243</v>
      </c>
      <c r="B37" s="145">
        <f>B38+B39</f>
        <v>0</v>
      </c>
      <c r="C37" s="145">
        <f t="shared" ref="C37:G37" si="8">C38+C39</f>
        <v>0</v>
      </c>
      <c r="D37" s="60">
        <f t="shared" si="8"/>
        <v>0</v>
      </c>
      <c r="E37" s="60">
        <f t="shared" si="8"/>
        <v>0</v>
      </c>
      <c r="F37" s="60">
        <f t="shared" si="8"/>
        <v>0</v>
      </c>
      <c r="G37" s="60">
        <f t="shared" si="8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>
        <f>F38-B38</f>
        <v>0</v>
      </c>
    </row>
    <row r="39" spans="1:8" x14ac:dyDescent="0.25">
      <c r="A39" s="63" t="s">
        <v>245</v>
      </c>
      <c r="B39" s="60"/>
      <c r="C39" s="60"/>
      <c r="D39" s="60"/>
      <c r="E39" s="60"/>
      <c r="F39" s="60"/>
      <c r="G39" s="60">
        <f>F39-B39</f>
        <v>0</v>
      </c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201">
        <f>B9+B10+B11+B12+B13+B14+B15+B16+B28++B34+B35+B37</f>
        <v>126104250</v>
      </c>
      <c r="C41" s="201">
        <f t="shared" ref="C41:D41" si="9">C9+C10+C11+C12+C13+C14+C15+C16+C28++C34+C35+C37</f>
        <v>68763815.969999999</v>
      </c>
      <c r="D41" s="201">
        <f t="shared" si="9"/>
        <v>194868065.97</v>
      </c>
      <c r="E41" s="145">
        <f t="shared" ref="C41:E41" si="10">SUM(E9,E10,E11,E12,E13,E14,E15,E16,E28,E34,E35,E37)</f>
        <v>143539927.78999999</v>
      </c>
      <c r="F41" s="61">
        <f>SUM(F9,F10,F11,F12,F13,F14,F15,F16,F28,F34,F35,F37)</f>
        <v>143370710.20000002</v>
      </c>
      <c r="G41" s="61">
        <f>SUM(G9,G10,G11,G12,G13,G14,G15,G16,G28,G34,G35,G37)</f>
        <v>17266460.200000003</v>
      </c>
    </row>
    <row r="42" spans="1:8" x14ac:dyDescent="0.25">
      <c r="A42" s="55" t="s">
        <v>246</v>
      </c>
      <c r="B42" s="123"/>
      <c r="C42" s="123"/>
      <c r="D42" s="123"/>
      <c r="E42" s="123"/>
      <c r="F42" s="123"/>
      <c r="G42" s="61">
        <f>IF(G41&gt;0,G41,0)</f>
        <v>17266460.200000003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146">
        <f>SUM(B46:B53)</f>
        <v>47000000</v>
      </c>
      <c r="C45" s="146">
        <f t="shared" ref="C45:F45" si="11">SUM(C46:C53)</f>
        <v>-3155875</v>
      </c>
      <c r="D45" s="146">
        <f t="shared" si="11"/>
        <v>43844125</v>
      </c>
      <c r="E45" s="146">
        <f t="shared" si="11"/>
        <v>43844125</v>
      </c>
      <c r="F45" s="146">
        <f t="shared" si="11"/>
        <v>43844125</v>
      </c>
      <c r="G45" s="146">
        <f>F45-B45</f>
        <v>-3155875</v>
      </c>
    </row>
    <row r="46" spans="1:8" x14ac:dyDescent="0.25">
      <c r="A46" s="68" t="s">
        <v>249</v>
      </c>
      <c r="B46" s="146"/>
      <c r="C46" s="146"/>
      <c r="D46" s="146">
        <f>B46+C46</f>
        <v>0</v>
      </c>
      <c r="E46" s="146"/>
      <c r="F46" s="146"/>
      <c r="G46" s="146">
        <f>F46-B46</f>
        <v>0</v>
      </c>
    </row>
    <row r="47" spans="1:8" x14ac:dyDescent="0.25">
      <c r="A47" s="68" t="s">
        <v>250</v>
      </c>
      <c r="B47" s="146"/>
      <c r="C47" s="146"/>
      <c r="D47" s="146">
        <f t="shared" ref="D47:D53" si="12">B47+C47</f>
        <v>0</v>
      </c>
      <c r="E47" s="146"/>
      <c r="F47" s="146"/>
      <c r="G47" s="146">
        <f t="shared" ref="G47:G48" si="13">F47-B47</f>
        <v>0</v>
      </c>
    </row>
    <row r="48" spans="1:8" x14ac:dyDescent="0.25">
      <c r="A48" s="68" t="s">
        <v>251</v>
      </c>
      <c r="B48" s="145">
        <v>22000000</v>
      </c>
      <c r="C48" s="145">
        <v>-1500975</v>
      </c>
      <c r="D48" s="146">
        <f t="shared" si="12"/>
        <v>20499025</v>
      </c>
      <c r="E48" s="145">
        <v>20499025</v>
      </c>
      <c r="F48" s="145">
        <v>20499025</v>
      </c>
      <c r="G48" s="146">
        <f t="shared" si="13"/>
        <v>-1500975</v>
      </c>
    </row>
    <row r="49" spans="1:7" ht="30" x14ac:dyDescent="0.25">
      <c r="A49" s="68" t="s">
        <v>252</v>
      </c>
      <c r="B49" s="145">
        <v>25000000</v>
      </c>
      <c r="C49" s="145">
        <v>-1654900</v>
      </c>
      <c r="D49" s="146">
        <f t="shared" si="12"/>
        <v>23345100</v>
      </c>
      <c r="E49" s="145">
        <v>23345100</v>
      </c>
      <c r="F49" s="145">
        <v>23345100</v>
      </c>
      <c r="G49" s="146">
        <f>F49-B49</f>
        <v>-1654900</v>
      </c>
    </row>
    <row r="50" spans="1:7" x14ac:dyDescent="0.25">
      <c r="A50" s="68" t="s">
        <v>253</v>
      </c>
      <c r="B50" s="146"/>
      <c r="C50" s="146"/>
      <c r="D50" s="146">
        <f t="shared" si="12"/>
        <v>0</v>
      </c>
      <c r="E50" s="146"/>
      <c r="F50" s="146"/>
      <c r="G50" s="146">
        <f t="shared" ref="G50:G62" si="14">F50-B50</f>
        <v>0</v>
      </c>
    </row>
    <row r="51" spans="1:7" x14ac:dyDescent="0.25">
      <c r="A51" s="68" t="s">
        <v>254</v>
      </c>
      <c r="B51" s="146"/>
      <c r="C51" s="146"/>
      <c r="D51" s="146">
        <f t="shared" si="12"/>
        <v>0</v>
      </c>
      <c r="E51" s="146"/>
      <c r="F51" s="146"/>
      <c r="G51" s="146">
        <f t="shared" si="14"/>
        <v>0</v>
      </c>
    </row>
    <row r="52" spans="1:7" x14ac:dyDescent="0.25">
      <c r="A52" s="48" t="s">
        <v>255</v>
      </c>
      <c r="B52" s="146"/>
      <c r="C52" s="146"/>
      <c r="D52" s="146">
        <f t="shared" si="12"/>
        <v>0</v>
      </c>
      <c r="E52" s="146"/>
      <c r="F52" s="146"/>
      <c r="G52" s="146">
        <f t="shared" si="14"/>
        <v>0</v>
      </c>
    </row>
    <row r="53" spans="1:7" x14ac:dyDescent="0.25">
      <c r="A53" s="63" t="s">
        <v>256</v>
      </c>
      <c r="B53" s="146"/>
      <c r="C53" s="146"/>
      <c r="D53" s="146">
        <f t="shared" si="12"/>
        <v>0</v>
      </c>
      <c r="E53" s="146"/>
      <c r="F53" s="146"/>
      <c r="G53" s="146">
        <f t="shared" si="14"/>
        <v>0</v>
      </c>
    </row>
    <row r="54" spans="1:7" x14ac:dyDescent="0.25">
      <c r="A54" s="53" t="s">
        <v>257</v>
      </c>
      <c r="B54" s="146">
        <v>250000</v>
      </c>
      <c r="C54" s="146">
        <v>0</v>
      </c>
      <c r="D54" s="146">
        <v>250000</v>
      </c>
      <c r="E54" s="146"/>
      <c r="F54" s="146"/>
      <c r="G54" s="146">
        <f t="shared" si="14"/>
        <v>-250000</v>
      </c>
    </row>
    <row r="55" spans="1:7" x14ac:dyDescent="0.25">
      <c r="A55" s="48" t="s">
        <v>258</v>
      </c>
      <c r="B55" s="145"/>
      <c r="C55" s="60"/>
      <c r="D55" s="145"/>
      <c r="E55" s="146"/>
      <c r="F55" s="146"/>
      <c r="G55" s="146">
        <f t="shared" si="14"/>
        <v>0</v>
      </c>
    </row>
    <row r="56" spans="1:7" x14ac:dyDescent="0.25">
      <c r="A56" s="68" t="s">
        <v>259</v>
      </c>
      <c r="B56" s="145"/>
      <c r="C56" s="60"/>
      <c r="D56" s="145"/>
      <c r="E56" s="146"/>
      <c r="F56" s="146"/>
      <c r="G56" s="146">
        <f t="shared" si="14"/>
        <v>0</v>
      </c>
    </row>
    <row r="57" spans="1:7" x14ac:dyDescent="0.25">
      <c r="A57" s="68" t="s">
        <v>260</v>
      </c>
      <c r="B57" s="145"/>
      <c r="C57" s="60"/>
      <c r="D57" s="145"/>
      <c r="E57" s="145">
        <v>0</v>
      </c>
      <c r="F57" s="145">
        <v>0</v>
      </c>
      <c r="G57" s="146">
        <f t="shared" si="14"/>
        <v>0</v>
      </c>
    </row>
    <row r="58" spans="1:7" x14ac:dyDescent="0.25">
      <c r="A58" s="48" t="s">
        <v>261</v>
      </c>
      <c r="B58" s="145">
        <v>250000</v>
      </c>
      <c r="C58" s="145">
        <v>0</v>
      </c>
      <c r="D58" s="146">
        <f t="shared" ref="D58:D61" si="15">B58+C58</f>
        <v>250000</v>
      </c>
      <c r="E58" s="146">
        <f t="shared" ref="E58:G58" si="16">E59+E60</f>
        <v>0</v>
      </c>
      <c r="F58" s="146">
        <f t="shared" si="16"/>
        <v>0</v>
      </c>
      <c r="G58" s="146">
        <f t="shared" si="14"/>
        <v>-250000</v>
      </c>
    </row>
    <row r="59" spans="1:7" x14ac:dyDescent="0.25">
      <c r="A59" s="53" t="s">
        <v>262</v>
      </c>
      <c r="B59" s="146">
        <f>B60+B61</f>
        <v>0</v>
      </c>
      <c r="C59" s="146">
        <f t="shared" ref="C59:D59" si="17">C60+C61</f>
        <v>0</v>
      </c>
      <c r="D59" s="146">
        <f t="shared" si="17"/>
        <v>0</v>
      </c>
      <c r="E59" s="145">
        <v>0</v>
      </c>
      <c r="F59" s="145">
        <v>0</v>
      </c>
      <c r="G59" s="146">
        <f t="shared" si="14"/>
        <v>0</v>
      </c>
    </row>
    <row r="60" spans="1:7" x14ac:dyDescent="0.25">
      <c r="A60" s="68" t="s">
        <v>263</v>
      </c>
      <c r="B60" s="145">
        <v>0</v>
      </c>
      <c r="C60" s="145">
        <v>0</v>
      </c>
      <c r="D60" s="146">
        <f t="shared" ref="D60:D63" si="18">B60+C60</f>
        <v>0</v>
      </c>
      <c r="E60" s="145">
        <v>0</v>
      </c>
      <c r="F60" s="145">
        <v>0</v>
      </c>
      <c r="G60" s="146">
        <f t="shared" si="14"/>
        <v>0</v>
      </c>
    </row>
    <row r="61" spans="1:7" x14ac:dyDescent="0.25">
      <c r="A61" s="68" t="s">
        <v>264</v>
      </c>
      <c r="B61" s="145">
        <v>0</v>
      </c>
      <c r="C61" s="145">
        <v>0</v>
      </c>
      <c r="D61" s="146">
        <f t="shared" si="18"/>
        <v>0</v>
      </c>
      <c r="E61" s="145">
        <v>0</v>
      </c>
      <c r="F61" s="145">
        <v>0</v>
      </c>
      <c r="G61" s="146">
        <f t="shared" si="14"/>
        <v>0</v>
      </c>
    </row>
    <row r="62" spans="1:7" x14ac:dyDescent="0.25">
      <c r="A62" s="53" t="s">
        <v>265</v>
      </c>
      <c r="B62" s="145">
        <v>0</v>
      </c>
      <c r="C62" s="145">
        <v>0</v>
      </c>
      <c r="D62" s="146">
        <f t="shared" si="18"/>
        <v>0</v>
      </c>
      <c r="E62" s="145">
        <v>0</v>
      </c>
      <c r="F62" s="146"/>
      <c r="G62" s="146">
        <f t="shared" si="14"/>
        <v>0</v>
      </c>
    </row>
    <row r="63" spans="1:7" x14ac:dyDescent="0.25">
      <c r="A63" s="53" t="s">
        <v>266</v>
      </c>
      <c r="B63" s="145">
        <v>0</v>
      </c>
      <c r="C63" s="145">
        <v>0</v>
      </c>
      <c r="D63" s="146">
        <f t="shared" si="18"/>
        <v>0</v>
      </c>
      <c r="E63" s="146"/>
      <c r="F63" s="146"/>
      <c r="G63" s="146"/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v>47250000</v>
      </c>
      <c r="C65" s="61">
        <v>-3155875</v>
      </c>
      <c r="D65" s="61">
        <v>44094125</v>
      </c>
      <c r="E65" s="201">
        <f t="shared" ref="E65:G65" si="19">E45+E54+E59+E62+E63</f>
        <v>43844125</v>
      </c>
      <c r="F65" s="201">
        <f t="shared" si="19"/>
        <v>43844125</v>
      </c>
      <c r="G65" s="201">
        <f>F65-B65</f>
        <v>-3405875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v>0</v>
      </c>
      <c r="D67" s="61">
        <f t="shared" ref="C67:G67" si="20">D68</f>
        <v>0</v>
      </c>
      <c r="E67" s="61">
        <v>0</v>
      </c>
      <c r="F67" s="61">
        <v>0</v>
      </c>
      <c r="G67" s="61">
        <v>0</v>
      </c>
    </row>
    <row r="68" spans="1:7" x14ac:dyDescent="0.25">
      <c r="A68" s="53" t="s">
        <v>269</v>
      </c>
      <c r="B68" s="60"/>
      <c r="C68" s="145">
        <v>0</v>
      </c>
      <c r="D68" s="145">
        <f>+B68+C68</f>
        <v>0</v>
      </c>
      <c r="E68" s="145">
        <v>0</v>
      </c>
      <c r="F68" s="145">
        <v>0</v>
      </c>
      <c r="G68" s="145"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v>173354250</v>
      </c>
      <c r="C70" s="61">
        <v>65607940.969999999</v>
      </c>
      <c r="D70" s="61">
        <v>238962190.97</v>
      </c>
      <c r="E70" s="145">
        <v>187384052.78999999</v>
      </c>
      <c r="F70" s="61">
        <v>187214835.20000002</v>
      </c>
      <c r="G70" s="61">
        <v>13860585.200000003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4" t="s">
        <v>272</v>
      </c>
      <c r="B73" s="145">
        <v>0</v>
      </c>
      <c r="C73" s="145">
        <v>0</v>
      </c>
      <c r="D73" s="146">
        <f t="shared" ref="D73:D74" si="21">B73+C73</f>
        <v>0</v>
      </c>
      <c r="E73" s="145">
        <v>0</v>
      </c>
      <c r="F73" s="145">
        <v>0</v>
      </c>
      <c r="G73" s="145">
        <f>F73-B73</f>
        <v>0</v>
      </c>
    </row>
    <row r="74" spans="1:7" ht="30" x14ac:dyDescent="0.25">
      <c r="A74" s="124" t="s">
        <v>273</v>
      </c>
      <c r="B74" s="145">
        <v>0</v>
      </c>
      <c r="C74" s="145">
        <v>0</v>
      </c>
      <c r="D74" s="146">
        <f t="shared" si="21"/>
        <v>0</v>
      </c>
      <c r="E74" s="145">
        <v>0</v>
      </c>
      <c r="F74" s="145">
        <v>0</v>
      </c>
      <c r="G74" s="145">
        <f>F74-B74</f>
        <v>0</v>
      </c>
    </row>
    <row r="75" spans="1:7" x14ac:dyDescent="0.25">
      <c r="A75" s="116" t="s">
        <v>274</v>
      </c>
      <c r="B75" s="201">
        <f>B73+B74</f>
        <v>0</v>
      </c>
      <c r="C75" s="201">
        <f t="shared" ref="C75:D75" si="22">C73+C74</f>
        <v>0</v>
      </c>
      <c r="D75" s="201">
        <f t="shared" si="22"/>
        <v>0</v>
      </c>
      <c r="E75" s="61">
        <v>0</v>
      </c>
      <c r="F75" s="61">
        <v>0</v>
      </c>
      <c r="G75" s="61">
        <f t="shared" ref="C75:G75" si="23">G73+G74</f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" right="0" top="0.35433070866141736" bottom="0.74803149606299213" header="0.31496062992125984" footer="0.31496062992125984"/>
  <pageSetup scale="4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11248000</v>
      </c>
      <c r="Q3" s="18">
        <f>'Formato 5'!C9</f>
        <v>0</v>
      </c>
      <c r="R3" s="18">
        <f>'Formato 5'!D9</f>
        <v>11248000</v>
      </c>
      <c r="S3" s="18">
        <f>'Formato 5'!E9</f>
        <v>10043313.439999999</v>
      </c>
      <c r="T3" s="18">
        <f>'Formato 5'!F9</f>
        <v>10043313.439999999</v>
      </c>
      <c r="U3" s="18">
        <f>'Formato 5'!G9</f>
        <v>-1204686.5600000005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1950000</v>
      </c>
      <c r="Q5" s="18">
        <f>'Formato 5'!C11</f>
        <v>-40000</v>
      </c>
      <c r="R5" s="18">
        <f>'Formato 5'!D11</f>
        <v>1910000</v>
      </c>
      <c r="S5" s="18">
        <f>'Formato 5'!E11</f>
        <v>0</v>
      </c>
      <c r="T5" s="18">
        <f>'Formato 5'!F11</f>
        <v>0</v>
      </c>
      <c r="U5" s="18">
        <f>'Formato 5'!G11</f>
        <v>-1950000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6369500</v>
      </c>
      <c r="Q6" s="18">
        <f>'Formato 5'!C12</f>
        <v>40000</v>
      </c>
      <c r="R6" s="18">
        <f>'Formato 5'!D12</f>
        <v>6409500</v>
      </c>
      <c r="S6" s="18">
        <f>'Formato 5'!E12</f>
        <v>5186384.8099999996</v>
      </c>
      <c r="T6" s="18">
        <f>'Formato 5'!F12</f>
        <v>5186384.8099999996</v>
      </c>
      <c r="U6" s="18">
        <f>'Formato 5'!G12</f>
        <v>-1183115.1900000004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3045750</v>
      </c>
      <c r="Q7" s="18">
        <f>'Formato 5'!C13</f>
        <v>0</v>
      </c>
      <c r="R7" s="18">
        <f>'Formato 5'!D13</f>
        <v>3045750</v>
      </c>
      <c r="S7" s="18">
        <f>'Formato 5'!E13</f>
        <v>1274303.8899999999</v>
      </c>
      <c r="T7" s="18">
        <f>'Formato 5'!F13</f>
        <v>1274303.8899999999</v>
      </c>
      <c r="U7" s="18">
        <f>'Formato 5'!G13</f>
        <v>-1771446.11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2638000</v>
      </c>
      <c r="Q8" s="18">
        <f>'Formato 5'!C14</f>
        <v>0</v>
      </c>
      <c r="R8" s="18">
        <f>'Formato 5'!D14</f>
        <v>2638000</v>
      </c>
      <c r="S8" s="18">
        <f>'Formato 5'!E14</f>
        <v>896061.75</v>
      </c>
      <c r="T8" s="18">
        <f>'Formato 5'!F14</f>
        <v>896061.75</v>
      </c>
      <c r="U8" s="18">
        <f>'Formato 5'!G14</f>
        <v>-1741938.25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92100000</v>
      </c>
      <c r="Q10" s="18">
        <f>'Formato 5'!C16</f>
        <v>0</v>
      </c>
      <c r="R10" s="18">
        <f>'Formato 5'!D16</f>
        <v>92100000</v>
      </c>
      <c r="S10" s="18">
        <f>'Formato 5'!E16</f>
        <v>77695243.049999982</v>
      </c>
      <c r="T10" s="18">
        <f>'Formato 5'!F16</f>
        <v>77576234.430000007</v>
      </c>
      <c r="U10" s="18">
        <f>'Formato 5'!G16</f>
        <v>-14523765.569999993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50000000</v>
      </c>
      <c r="Q11" s="18">
        <f>'Formato 5'!C17</f>
        <v>0</v>
      </c>
      <c r="R11" s="18">
        <f>'Formato 5'!D17</f>
        <v>50000000</v>
      </c>
      <c r="S11" s="18">
        <f>'Formato 5'!E17</f>
        <v>42915520.020000003</v>
      </c>
      <c r="T11" s="18">
        <f>'Formato 5'!F17</f>
        <v>42915520.020000003</v>
      </c>
      <c r="U11" s="18">
        <f>'Formato 5'!G17</f>
        <v>-7084479.9799999967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28000000</v>
      </c>
      <c r="Q12" s="18">
        <f>'Formato 5'!C18</f>
        <v>0</v>
      </c>
      <c r="R12" s="18">
        <f>'Formato 5'!D18</f>
        <v>28000000</v>
      </c>
      <c r="S12" s="18">
        <f>'Formato 5'!E18</f>
        <v>27361735.920000002</v>
      </c>
      <c r="T12" s="18">
        <f>'Formato 5'!F18</f>
        <v>27361735.920000002</v>
      </c>
      <c r="U12" s="18">
        <f>'Formato 5'!G18</f>
        <v>-638264.07999999821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3000000</v>
      </c>
      <c r="Q13" s="18">
        <f>'Formato 5'!C19</f>
        <v>0</v>
      </c>
      <c r="R13" s="18">
        <f>'Formato 5'!D19</f>
        <v>3000000</v>
      </c>
      <c r="S13" s="18">
        <f>'Formato 5'!E19</f>
        <v>2724942.07</v>
      </c>
      <c r="T13" s="18">
        <f>'Formato 5'!F19</f>
        <v>2605933.4500000002</v>
      </c>
      <c r="U13" s="18">
        <f>'Formato 5'!G19</f>
        <v>-394066.54999999981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5000000</v>
      </c>
      <c r="Q16" s="18">
        <f>'Formato 5'!C22</f>
        <v>0</v>
      </c>
      <c r="R16" s="18">
        <f>'Formato 5'!D22</f>
        <v>5000000</v>
      </c>
      <c r="S16" s="18">
        <f>'Formato 5'!E22</f>
        <v>2444798.77</v>
      </c>
      <c r="T16" s="18">
        <f>'Formato 5'!F22</f>
        <v>2387901.06</v>
      </c>
      <c r="U16" s="18">
        <f>'Formato 5'!G22</f>
        <v>-2612098.94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2100000</v>
      </c>
      <c r="Q19" s="18">
        <f>'Formato 5'!C25</f>
        <v>0</v>
      </c>
      <c r="R19" s="18">
        <f>'Formato 5'!D25</f>
        <v>2100000</v>
      </c>
      <c r="S19" s="18">
        <f>'Formato 5'!E25</f>
        <v>628939.27</v>
      </c>
      <c r="T19" s="18">
        <f>'Formato 5'!F25</f>
        <v>685836.98</v>
      </c>
      <c r="U19" s="18">
        <f>'Formato 5'!G25</f>
        <v>-1414163.02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4000000</v>
      </c>
      <c r="Q20" s="18">
        <f>'Formato 5'!C26</f>
        <v>0</v>
      </c>
      <c r="R20" s="18">
        <f>'Formato 5'!D26</f>
        <v>4000000</v>
      </c>
      <c r="S20" s="18">
        <f>'Formato 5'!E26</f>
        <v>1619307</v>
      </c>
      <c r="T20" s="18">
        <f>'Formato 5'!F26</f>
        <v>1619307</v>
      </c>
      <c r="U20" s="18">
        <f>'Formato 5'!G26</f>
        <v>-2380693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4653000</v>
      </c>
      <c r="Q22" s="18">
        <f>'Formato 5'!C28</f>
        <v>0</v>
      </c>
      <c r="R22" s="18">
        <f>'Formato 5'!D28</f>
        <v>4653000</v>
      </c>
      <c r="S22" s="18">
        <f>'Formato 5'!E28</f>
        <v>1430179.87</v>
      </c>
      <c r="T22" s="18">
        <f>'Formato 5'!F28</f>
        <v>1379970.9</v>
      </c>
      <c r="U22" s="18">
        <f>'Formato 5'!G28</f>
        <v>-3273029.1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13000</v>
      </c>
      <c r="Q23" s="18">
        <f>'Formato 5'!C29</f>
        <v>0</v>
      </c>
      <c r="R23" s="18">
        <f>'Formato 5'!D29</f>
        <v>13000</v>
      </c>
      <c r="S23" s="18">
        <f>'Formato 5'!E29</f>
        <v>6731.21</v>
      </c>
      <c r="T23" s="18">
        <f>'Formato 5'!F29</f>
        <v>6731.21</v>
      </c>
      <c r="U23" s="18">
        <f>'Formato 5'!G29</f>
        <v>-6268.79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140000</v>
      </c>
      <c r="Q24" s="18">
        <f>'Formato 5'!C30</f>
        <v>0</v>
      </c>
      <c r="R24" s="18">
        <f>'Formato 5'!D30</f>
        <v>140000</v>
      </c>
      <c r="S24" s="18">
        <f>'Formato 5'!E30</f>
        <v>115053.62</v>
      </c>
      <c r="T24" s="18">
        <f>'Formato 5'!F30</f>
        <v>115053.62</v>
      </c>
      <c r="U24" s="18">
        <f>'Formato 5'!G30</f>
        <v>-24946.380000000005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800000</v>
      </c>
      <c r="Q25" s="18">
        <f>'Formato 5'!C31</f>
        <v>0</v>
      </c>
      <c r="R25" s="18">
        <f>'Formato 5'!D31</f>
        <v>800000</v>
      </c>
      <c r="S25" s="18">
        <f>'Formato 5'!E31</f>
        <v>696256.42</v>
      </c>
      <c r="T25" s="18">
        <f>'Formato 5'!F31</f>
        <v>685797</v>
      </c>
      <c r="U25" s="18">
        <f>'Formato 5'!G31</f>
        <v>-114203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500000</v>
      </c>
      <c r="Q26" s="18">
        <f>'Formato 5'!C32</f>
        <v>0</v>
      </c>
      <c r="R26" s="18">
        <f>'Formato 5'!D32</f>
        <v>500000</v>
      </c>
      <c r="S26" s="18">
        <f>'Formato 5'!E32</f>
        <v>0</v>
      </c>
      <c r="T26" s="18">
        <f>'Formato 5'!F32</f>
        <v>0</v>
      </c>
      <c r="U26" s="18">
        <f>'Formato 5'!G32</f>
        <v>-500000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3200000</v>
      </c>
      <c r="Q27" s="18">
        <f>'Formato 5'!C33</f>
        <v>0</v>
      </c>
      <c r="R27" s="18">
        <f>'Formato 5'!D33</f>
        <v>3200000</v>
      </c>
      <c r="S27" s="18">
        <f>'Formato 5'!E33</f>
        <v>612138.62</v>
      </c>
      <c r="T27" s="18">
        <f>'Formato 5'!F33</f>
        <v>572389.06999999995</v>
      </c>
      <c r="U27" s="18">
        <f>'Formato 5'!G33</f>
        <v>-2627610.9300000002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1500000</v>
      </c>
      <c r="Q28" s="18">
        <f>'Formato 5'!C34</f>
        <v>0</v>
      </c>
      <c r="R28" s="18">
        <f>'Formato 5'!D34</f>
        <v>1500000</v>
      </c>
      <c r="S28" s="18">
        <f>'Formato 5'!E34</f>
        <v>0</v>
      </c>
      <c r="T28" s="18">
        <f>'Formato 5'!F34</f>
        <v>0</v>
      </c>
      <c r="U28" s="18">
        <f>'Formato 5'!G34</f>
        <v>-1500000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2600000</v>
      </c>
      <c r="Q29" s="18">
        <f>'Formato 5'!C35</f>
        <v>68763815.969999999</v>
      </c>
      <c r="R29" s="18">
        <f>'Formato 5'!D35</f>
        <v>71363815.969999999</v>
      </c>
      <c r="S29" s="18">
        <f>'Formato 5'!E35</f>
        <v>47014440.979999997</v>
      </c>
      <c r="T29" s="18">
        <f>'Formato 5'!F35</f>
        <v>47014440.979999997</v>
      </c>
      <c r="U29" s="18">
        <f>'Formato 5'!G35</f>
        <v>44414440.979999997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2600000</v>
      </c>
      <c r="Q30" s="18">
        <f>'Formato 5'!C36</f>
        <v>68763815.969999999</v>
      </c>
      <c r="R30" s="18">
        <f>'Formato 5'!D36</f>
        <v>71363815.969999999</v>
      </c>
      <c r="S30" s="18">
        <f>'Formato 5'!E36</f>
        <v>47014440.979999997</v>
      </c>
      <c r="T30" s="18">
        <f>'Formato 5'!F36</f>
        <v>47014440.979999997</v>
      </c>
      <c r="U30" s="18">
        <f>'Formato 5'!G36</f>
        <v>44414440.979999997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126104250</v>
      </c>
      <c r="Q34">
        <f>'Formato 5'!C41</f>
        <v>68763815.969999999</v>
      </c>
      <c r="R34">
        <f>'Formato 5'!D41</f>
        <v>194868065.97</v>
      </c>
      <c r="S34">
        <f>'Formato 5'!E41</f>
        <v>143539927.78999999</v>
      </c>
      <c r="T34">
        <f>'Formato 5'!F41</f>
        <v>143370710.20000002</v>
      </c>
      <c r="U34">
        <f>'Formato 5'!G41</f>
        <v>17266460.200000003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17266460.200000003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47000000</v>
      </c>
      <c r="Q37">
        <f>'Formato 5'!C45</f>
        <v>-3155875</v>
      </c>
      <c r="R37">
        <f>'Formato 5'!D45</f>
        <v>43844125</v>
      </c>
      <c r="S37">
        <f>'Formato 5'!E45</f>
        <v>43844125</v>
      </c>
      <c r="T37">
        <f>'Formato 5'!F45</f>
        <v>43844125</v>
      </c>
      <c r="U37">
        <f>'Formato 5'!G45</f>
        <v>-3155875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22000000</v>
      </c>
      <c r="Q40">
        <f>'Formato 5'!C48</f>
        <v>-1500975</v>
      </c>
      <c r="R40">
        <f>'Formato 5'!D48</f>
        <v>20499025</v>
      </c>
      <c r="S40">
        <f>'Formato 5'!E48</f>
        <v>20499025</v>
      </c>
      <c r="T40">
        <f>'Formato 5'!F48</f>
        <v>20499025</v>
      </c>
      <c r="U40">
        <f>'Formato 5'!G48</f>
        <v>-1500975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25000000</v>
      </c>
      <c r="Q41">
        <f>'Formato 5'!C49</f>
        <v>-1654900</v>
      </c>
      <c r="R41">
        <f>'Formato 5'!D49</f>
        <v>23345100</v>
      </c>
      <c r="S41">
        <f>'Formato 5'!E49</f>
        <v>23345100</v>
      </c>
      <c r="T41">
        <f>'Formato 5'!F49</f>
        <v>23345100</v>
      </c>
      <c r="U41">
        <f>'Formato 5'!G49</f>
        <v>-1654900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250000</v>
      </c>
      <c r="Q46">
        <f>'Formato 5'!C54</f>
        <v>0</v>
      </c>
      <c r="R46">
        <f>'Formato 5'!D54</f>
        <v>250000</v>
      </c>
      <c r="S46">
        <f>'Formato 5'!E54</f>
        <v>0</v>
      </c>
      <c r="T46">
        <f>'Formato 5'!F54</f>
        <v>0</v>
      </c>
      <c r="U46">
        <f>'Formato 5'!G54</f>
        <v>-250000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250000</v>
      </c>
      <c r="Q50">
        <f>'Formato 5'!C58</f>
        <v>0</v>
      </c>
      <c r="R50">
        <f>'Formato 5'!D58</f>
        <v>250000</v>
      </c>
      <c r="S50">
        <f>'Formato 5'!E58</f>
        <v>0</v>
      </c>
      <c r="T50">
        <f>'Formato 5'!F58</f>
        <v>0</v>
      </c>
      <c r="U50">
        <f>'Formato 5'!G58</f>
        <v>-250000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47250000</v>
      </c>
      <c r="Q56">
        <f>'Formato 5'!C65</f>
        <v>-3155875</v>
      </c>
      <c r="R56">
        <f>'Formato 5'!D65</f>
        <v>44094125</v>
      </c>
      <c r="S56">
        <f>'Formato 5'!E65</f>
        <v>43844125</v>
      </c>
      <c r="T56">
        <f>'Formato 5'!F65</f>
        <v>43844125</v>
      </c>
      <c r="U56">
        <f>'Formato 5'!G65</f>
        <v>-3405875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topLeftCell="B133" zoomScale="120" zoomScaleNormal="120" zoomScalePageLayoutView="90" workbookViewId="0">
      <selection activeCell="D146" sqref="D146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7" t="s">
        <v>3285</v>
      </c>
      <c r="B1" s="176"/>
      <c r="C1" s="176"/>
      <c r="D1" s="176"/>
      <c r="E1" s="176"/>
      <c r="F1" s="176"/>
      <c r="G1" s="176"/>
    </row>
    <row r="2" spans="1:7" ht="14.25" x14ac:dyDescent="0.45">
      <c r="A2" s="180" t="str">
        <f>ENTE_PUBLICO_A</f>
        <v>MUNICIPIO DE TARIMORO GUANAJUATO, Gobierno del Estado de Guanajuato (a)</v>
      </c>
      <c r="B2" s="180"/>
      <c r="C2" s="180"/>
      <c r="D2" s="180"/>
      <c r="E2" s="180"/>
      <c r="F2" s="180"/>
      <c r="G2" s="180"/>
    </row>
    <row r="3" spans="1:7" x14ac:dyDescent="0.25">
      <c r="A3" s="181" t="s">
        <v>277</v>
      </c>
      <c r="B3" s="181"/>
      <c r="C3" s="181"/>
      <c r="D3" s="181"/>
      <c r="E3" s="181"/>
      <c r="F3" s="181"/>
      <c r="G3" s="181"/>
    </row>
    <row r="4" spans="1:7" x14ac:dyDescent="0.25">
      <c r="A4" s="181" t="s">
        <v>278</v>
      </c>
      <c r="B4" s="181"/>
      <c r="C4" s="181"/>
      <c r="D4" s="181"/>
      <c r="E4" s="181"/>
      <c r="F4" s="181"/>
      <c r="G4" s="181"/>
    </row>
    <row r="5" spans="1:7" ht="14.25" x14ac:dyDescent="0.45">
      <c r="A5" s="182" t="str">
        <f>TRIMESTRE</f>
        <v>Del 1 de enero al 30 de septiembre de 2021 (b)</v>
      </c>
      <c r="B5" s="182"/>
      <c r="C5" s="182"/>
      <c r="D5" s="182"/>
      <c r="E5" s="182"/>
      <c r="F5" s="182"/>
      <c r="G5" s="182"/>
    </row>
    <row r="6" spans="1:7" ht="14.25" x14ac:dyDescent="0.45">
      <c r="A6" s="174" t="s">
        <v>118</v>
      </c>
      <c r="B6" s="174"/>
      <c r="C6" s="174"/>
      <c r="D6" s="174"/>
      <c r="E6" s="174"/>
      <c r="F6" s="174"/>
      <c r="G6" s="174"/>
    </row>
    <row r="7" spans="1:7" ht="15" customHeight="1" x14ac:dyDescent="0.25">
      <c r="A7" s="178" t="s">
        <v>0</v>
      </c>
      <c r="B7" s="178" t="s">
        <v>279</v>
      </c>
      <c r="C7" s="178"/>
      <c r="D7" s="178"/>
      <c r="E7" s="178"/>
      <c r="F7" s="178"/>
      <c r="G7" s="179" t="s">
        <v>280</v>
      </c>
    </row>
    <row r="8" spans="1:7" ht="30" x14ac:dyDescent="0.25">
      <c r="A8" s="178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8"/>
    </row>
    <row r="9" spans="1:7" x14ac:dyDescent="0.25">
      <c r="A9" s="79" t="s">
        <v>285</v>
      </c>
      <c r="B9" s="203">
        <f>B10+B18+B189+B28+B38+B48+B58+B62+B71+B75</f>
        <v>124504250</v>
      </c>
      <c r="C9" s="203">
        <f t="shared" ref="C9:G9" si="0">C10+C18+C189+C28+C38+C48+C58+C62+C71+C75</f>
        <v>17596970.890000001</v>
      </c>
      <c r="D9" s="203">
        <f t="shared" si="0"/>
        <v>142101220.89000002</v>
      </c>
      <c r="E9" s="203">
        <v>107111244.53000003</v>
      </c>
      <c r="F9" s="203">
        <v>106078799.06</v>
      </c>
      <c r="G9" s="203">
        <v>34989976.359999999</v>
      </c>
    </row>
    <row r="10" spans="1:7" x14ac:dyDescent="0.25">
      <c r="A10" s="80" t="s">
        <v>286</v>
      </c>
      <c r="B10" s="148">
        <f>SUM(B11:B17)</f>
        <v>55880175.450000003</v>
      </c>
      <c r="C10" s="148">
        <f t="shared" ref="C10:G10" si="1">SUM(C11:C17)</f>
        <v>3981066.3099999996</v>
      </c>
      <c r="D10" s="148">
        <f t="shared" si="1"/>
        <v>59861241.760000005</v>
      </c>
      <c r="E10" s="148">
        <v>50457863.460000008</v>
      </c>
      <c r="F10" s="148">
        <v>50241746.090000004</v>
      </c>
      <c r="G10" s="148">
        <v>9403378.299999997</v>
      </c>
    </row>
    <row r="11" spans="1:7" x14ac:dyDescent="0.25">
      <c r="A11" s="81" t="s">
        <v>287</v>
      </c>
      <c r="B11" s="147">
        <v>28202536.800000001</v>
      </c>
      <c r="C11" s="147">
        <v>-2315094.37</v>
      </c>
      <c r="D11" s="148">
        <f>B11+C11</f>
        <v>25887442.43</v>
      </c>
      <c r="E11" s="147">
        <v>24355282</v>
      </c>
      <c r="F11" s="147">
        <v>24355282</v>
      </c>
      <c r="G11" s="148">
        <v>1532160.4299999997</v>
      </c>
    </row>
    <row r="12" spans="1:7" x14ac:dyDescent="0.25">
      <c r="A12" s="81" t="s">
        <v>288</v>
      </c>
      <c r="B12" s="147">
        <v>8668096.5600000005</v>
      </c>
      <c r="C12" s="147">
        <v>3246188.46</v>
      </c>
      <c r="D12" s="148">
        <f t="shared" ref="D12:D15" si="2">B12+C12</f>
        <v>11914285.02</v>
      </c>
      <c r="E12" s="147">
        <v>11076654.42</v>
      </c>
      <c r="F12" s="147">
        <v>11076654.42</v>
      </c>
      <c r="G12" s="148">
        <v>837630.59999999963</v>
      </c>
    </row>
    <row r="13" spans="1:7" x14ac:dyDescent="0.25">
      <c r="A13" s="81" t="s">
        <v>289</v>
      </c>
      <c r="B13" s="147">
        <v>3948571.54</v>
      </c>
      <c r="C13" s="147">
        <v>129377.09</v>
      </c>
      <c r="D13" s="148">
        <f t="shared" si="2"/>
        <v>4077948.63</v>
      </c>
      <c r="E13" s="147">
        <v>2917267.46</v>
      </c>
      <c r="F13" s="147">
        <v>2913198.52</v>
      </c>
      <c r="G13" s="148">
        <v>1160681.17</v>
      </c>
    </row>
    <row r="14" spans="1:7" x14ac:dyDescent="0.25">
      <c r="A14" s="81" t="s">
        <v>290</v>
      </c>
      <c r="B14" s="147">
        <v>5000000</v>
      </c>
      <c r="C14" s="147">
        <v>0</v>
      </c>
      <c r="D14" s="148">
        <f t="shared" si="2"/>
        <v>5000000</v>
      </c>
      <c r="E14" s="147">
        <v>2180493.7000000002</v>
      </c>
      <c r="F14" s="147">
        <v>1984438.85</v>
      </c>
      <c r="G14" s="148">
        <v>2819506.3</v>
      </c>
    </row>
    <row r="15" spans="1:7" x14ac:dyDescent="0.25">
      <c r="A15" s="81" t="s">
        <v>291</v>
      </c>
      <c r="B15" s="147">
        <v>10060970.550000001</v>
      </c>
      <c r="C15" s="147">
        <v>2920595.13</v>
      </c>
      <c r="D15" s="148">
        <f t="shared" si="2"/>
        <v>12981565.68</v>
      </c>
      <c r="E15" s="147">
        <v>9928165.8800000008</v>
      </c>
      <c r="F15" s="147">
        <v>9912172.3000000007</v>
      </c>
      <c r="G15" s="148">
        <v>3053399.7999999989</v>
      </c>
    </row>
    <row r="16" spans="1:7" x14ac:dyDescent="0.25">
      <c r="A16" s="81" t="s">
        <v>292</v>
      </c>
      <c r="B16" s="148"/>
      <c r="C16" s="148"/>
      <c r="D16" s="77"/>
      <c r="E16" s="77"/>
      <c r="F16" s="77"/>
      <c r="G16" s="77">
        <f t="shared" ref="G13:G17" si="3">D16-E16</f>
        <v>0</v>
      </c>
    </row>
    <row r="17" spans="1:7" x14ac:dyDescent="0.25">
      <c r="A17" s="81" t="s">
        <v>293</v>
      </c>
      <c r="B17" s="77"/>
      <c r="C17" s="77"/>
      <c r="D17" s="77"/>
      <c r="E17" s="77"/>
      <c r="F17" s="77"/>
      <c r="G17" s="77">
        <f t="shared" si="3"/>
        <v>0</v>
      </c>
    </row>
    <row r="18" spans="1:7" x14ac:dyDescent="0.25">
      <c r="A18" s="80" t="s">
        <v>294</v>
      </c>
      <c r="B18" s="148">
        <f>SUM(B19:B27)</f>
        <v>13279000</v>
      </c>
      <c r="C18" s="148">
        <f t="shared" ref="C18:G18" si="4">SUM(C19:C27)</f>
        <v>2824164.1199999996</v>
      </c>
      <c r="D18" s="148">
        <f t="shared" si="4"/>
        <v>16103164.119999999</v>
      </c>
      <c r="E18" s="148">
        <f t="shared" si="4"/>
        <v>9845702.8900000006</v>
      </c>
      <c r="F18" s="148">
        <f t="shared" si="4"/>
        <v>9749694.379999999</v>
      </c>
      <c r="G18" s="148">
        <f t="shared" si="4"/>
        <v>6257461.2299999995</v>
      </c>
    </row>
    <row r="19" spans="1:7" x14ac:dyDescent="0.25">
      <c r="A19" s="81" t="s">
        <v>295</v>
      </c>
      <c r="B19" s="147">
        <v>1374500</v>
      </c>
      <c r="C19" s="147">
        <v>24350</v>
      </c>
      <c r="D19" s="148">
        <f t="shared" ref="D19:D27" si="5">B19+C19</f>
        <v>1398850</v>
      </c>
      <c r="E19" s="147">
        <v>760548.29</v>
      </c>
      <c r="F19" s="147">
        <v>760548.29</v>
      </c>
      <c r="G19" s="148">
        <f t="shared" ref="G19:G27" si="6">D19-E19</f>
        <v>638301.71</v>
      </c>
    </row>
    <row r="20" spans="1:7" x14ac:dyDescent="0.25">
      <c r="A20" s="81" t="s">
        <v>296</v>
      </c>
      <c r="B20" s="147">
        <v>387000</v>
      </c>
      <c r="C20" s="147">
        <v>93500</v>
      </c>
      <c r="D20" s="148">
        <f t="shared" si="5"/>
        <v>480500</v>
      </c>
      <c r="E20" s="147">
        <v>282412.26</v>
      </c>
      <c r="F20" s="147">
        <v>278098.25</v>
      </c>
      <c r="G20" s="148">
        <f t="shared" si="6"/>
        <v>198087.74</v>
      </c>
    </row>
    <row r="21" spans="1:7" x14ac:dyDescent="0.25">
      <c r="A21" s="81" t="s">
        <v>297</v>
      </c>
      <c r="B21" s="147">
        <v>610000</v>
      </c>
      <c r="C21" s="147">
        <v>-166024.91</v>
      </c>
      <c r="D21" s="148">
        <f t="shared" si="5"/>
        <v>443975.08999999997</v>
      </c>
      <c r="E21" s="147">
        <v>140622.65</v>
      </c>
      <c r="F21" s="147">
        <v>140622.65</v>
      </c>
      <c r="G21" s="148">
        <f t="shared" si="6"/>
        <v>303352.43999999994</v>
      </c>
    </row>
    <row r="22" spans="1:7" x14ac:dyDescent="0.25">
      <c r="A22" s="81" t="s">
        <v>298</v>
      </c>
      <c r="B22" s="147">
        <v>3043500</v>
      </c>
      <c r="C22" s="147">
        <v>1889000</v>
      </c>
      <c r="D22" s="148">
        <f t="shared" si="5"/>
        <v>4932500</v>
      </c>
      <c r="E22" s="147">
        <v>3423376.29</v>
      </c>
      <c r="F22" s="147">
        <v>3331681.79</v>
      </c>
      <c r="G22" s="148">
        <f t="shared" si="6"/>
        <v>1509123.71</v>
      </c>
    </row>
    <row r="23" spans="1:7" x14ac:dyDescent="0.25">
      <c r="A23" s="81" t="s">
        <v>299</v>
      </c>
      <c r="B23" s="147">
        <v>82000</v>
      </c>
      <c r="C23" s="147">
        <v>27000</v>
      </c>
      <c r="D23" s="148">
        <f t="shared" si="5"/>
        <v>109000</v>
      </c>
      <c r="E23" s="147">
        <v>79635</v>
      </c>
      <c r="F23" s="147">
        <v>79635</v>
      </c>
      <c r="G23" s="148">
        <f t="shared" si="6"/>
        <v>29365</v>
      </c>
    </row>
    <row r="24" spans="1:7" x14ac:dyDescent="0.25">
      <c r="A24" s="81" t="s">
        <v>300</v>
      </c>
      <c r="B24" s="147">
        <v>5698000</v>
      </c>
      <c r="C24" s="147">
        <v>637940</v>
      </c>
      <c r="D24" s="148">
        <f t="shared" si="5"/>
        <v>6335940</v>
      </c>
      <c r="E24" s="147">
        <v>3951474.88</v>
      </c>
      <c r="F24" s="147">
        <v>3951474.88</v>
      </c>
      <c r="G24" s="148">
        <f t="shared" si="6"/>
        <v>2384465.12</v>
      </c>
    </row>
    <row r="25" spans="1:7" x14ac:dyDescent="0.25">
      <c r="A25" s="81" t="s">
        <v>301</v>
      </c>
      <c r="B25" s="147">
        <v>609000</v>
      </c>
      <c r="C25" s="147">
        <v>-39600</v>
      </c>
      <c r="D25" s="148">
        <f t="shared" si="5"/>
        <v>569400</v>
      </c>
      <c r="E25" s="147">
        <v>290318.26</v>
      </c>
      <c r="F25" s="147">
        <v>290318.26</v>
      </c>
      <c r="G25" s="148">
        <f t="shared" si="6"/>
        <v>279081.74</v>
      </c>
    </row>
    <row r="26" spans="1:7" x14ac:dyDescent="0.25">
      <c r="A26" s="81" t="s">
        <v>302</v>
      </c>
      <c r="B26" s="147">
        <v>0</v>
      </c>
      <c r="C26" s="147">
        <v>34838.589999999997</v>
      </c>
      <c r="D26" s="148">
        <f t="shared" si="5"/>
        <v>34838.589999999997</v>
      </c>
      <c r="E26" s="147">
        <v>34838.589999999997</v>
      </c>
      <c r="F26" s="147">
        <v>34838.589999999997</v>
      </c>
      <c r="G26" s="148">
        <f t="shared" si="6"/>
        <v>0</v>
      </c>
    </row>
    <row r="27" spans="1:7" x14ac:dyDescent="0.25">
      <c r="A27" s="81" t="s">
        <v>303</v>
      </c>
      <c r="B27" s="147">
        <v>1475000</v>
      </c>
      <c r="C27" s="147">
        <v>323160.44</v>
      </c>
      <c r="D27" s="148">
        <f t="shared" si="5"/>
        <v>1798160.44</v>
      </c>
      <c r="E27" s="147">
        <v>882476.67</v>
      </c>
      <c r="F27" s="147">
        <v>882476.67</v>
      </c>
      <c r="G27" s="148">
        <f t="shared" si="6"/>
        <v>915683.7699999999</v>
      </c>
    </row>
    <row r="28" spans="1:7" x14ac:dyDescent="0.25">
      <c r="A28" s="80" t="s">
        <v>304</v>
      </c>
      <c r="B28" s="148">
        <f>SUM(B29:B37)</f>
        <v>28275370.190000001</v>
      </c>
      <c r="C28" s="148">
        <f t="shared" ref="C28:G28" si="7">SUM(C29:C37)</f>
        <v>3107254.1700000004</v>
      </c>
      <c r="D28" s="148">
        <f t="shared" si="7"/>
        <v>31382624.359999999</v>
      </c>
      <c r="E28" s="148">
        <f t="shared" si="7"/>
        <v>24954053.979999997</v>
      </c>
      <c r="F28" s="148">
        <f t="shared" si="7"/>
        <v>24233734.389999997</v>
      </c>
      <c r="G28" s="148">
        <f t="shared" si="7"/>
        <v>6428570.3800000008</v>
      </c>
    </row>
    <row r="29" spans="1:7" x14ac:dyDescent="0.25">
      <c r="A29" s="81" t="s">
        <v>305</v>
      </c>
      <c r="B29" s="147">
        <v>13186000</v>
      </c>
      <c r="C29" s="147">
        <v>-115317.67</v>
      </c>
      <c r="D29" s="148">
        <f t="shared" ref="D29:D40" si="8">B29+C29</f>
        <v>13070682.33</v>
      </c>
      <c r="E29" s="147">
        <v>11685749.529999999</v>
      </c>
      <c r="F29" s="147">
        <v>11079521.26</v>
      </c>
      <c r="G29" s="148">
        <f t="shared" ref="G29:G37" si="9">D29-E29</f>
        <v>1384932.8000000007</v>
      </c>
    </row>
    <row r="30" spans="1:7" x14ac:dyDescent="0.25">
      <c r="A30" s="81" t="s">
        <v>306</v>
      </c>
      <c r="B30" s="147">
        <v>1078440</v>
      </c>
      <c r="C30" s="147">
        <v>830000</v>
      </c>
      <c r="D30" s="148">
        <f t="shared" si="8"/>
        <v>1908440</v>
      </c>
      <c r="E30" s="147">
        <v>1347917.32</v>
      </c>
      <c r="F30" s="147">
        <v>1327037.32</v>
      </c>
      <c r="G30" s="148">
        <f t="shared" si="9"/>
        <v>560522.67999999993</v>
      </c>
    </row>
    <row r="31" spans="1:7" x14ac:dyDescent="0.25">
      <c r="A31" s="81" t="s">
        <v>307</v>
      </c>
      <c r="B31" s="147">
        <v>490000</v>
      </c>
      <c r="C31" s="147">
        <v>336180</v>
      </c>
      <c r="D31" s="148">
        <f t="shared" si="8"/>
        <v>826180</v>
      </c>
      <c r="E31" s="147">
        <v>407128.54</v>
      </c>
      <c r="F31" s="147">
        <v>407128.54</v>
      </c>
      <c r="G31" s="148">
        <f t="shared" si="9"/>
        <v>419051.46</v>
      </c>
    </row>
    <row r="32" spans="1:7" x14ac:dyDescent="0.25">
      <c r="A32" s="81" t="s">
        <v>308</v>
      </c>
      <c r="B32" s="147">
        <v>593500</v>
      </c>
      <c r="C32" s="147">
        <v>281000</v>
      </c>
      <c r="D32" s="148">
        <f t="shared" si="8"/>
        <v>874500</v>
      </c>
      <c r="E32" s="147">
        <v>624453.4</v>
      </c>
      <c r="F32" s="147">
        <v>613124.71</v>
      </c>
      <c r="G32" s="148">
        <f t="shared" si="9"/>
        <v>250046.59999999998</v>
      </c>
    </row>
    <row r="33" spans="1:7" x14ac:dyDescent="0.25">
      <c r="A33" s="81" t="s">
        <v>309</v>
      </c>
      <c r="B33" s="147">
        <v>1404000</v>
      </c>
      <c r="C33" s="147">
        <v>379600</v>
      </c>
      <c r="D33" s="148">
        <f t="shared" si="8"/>
        <v>1783600</v>
      </c>
      <c r="E33" s="147">
        <v>738349.41</v>
      </c>
      <c r="F33" s="147">
        <v>738349.41</v>
      </c>
      <c r="G33" s="148">
        <f t="shared" si="9"/>
        <v>1045250.59</v>
      </c>
    </row>
    <row r="34" spans="1:7" x14ac:dyDescent="0.25">
      <c r="A34" s="81" t="s">
        <v>310</v>
      </c>
      <c r="B34" s="147">
        <v>675000</v>
      </c>
      <c r="C34" s="147">
        <v>-93651.55</v>
      </c>
      <c r="D34" s="148">
        <f t="shared" si="8"/>
        <v>581348.44999999995</v>
      </c>
      <c r="E34" s="147">
        <v>281562.78000000003</v>
      </c>
      <c r="F34" s="147">
        <v>281562.78000000003</v>
      </c>
      <c r="G34" s="148">
        <f t="shared" si="9"/>
        <v>299785.66999999993</v>
      </c>
    </row>
    <row r="35" spans="1:7" x14ac:dyDescent="0.25">
      <c r="A35" s="81" t="s">
        <v>311</v>
      </c>
      <c r="B35" s="147">
        <v>87000</v>
      </c>
      <c r="C35" s="147">
        <v>0</v>
      </c>
      <c r="D35" s="148">
        <f t="shared" si="8"/>
        <v>87000</v>
      </c>
      <c r="E35" s="147">
        <v>25417.1</v>
      </c>
      <c r="F35" s="147">
        <v>25417.1</v>
      </c>
      <c r="G35" s="148">
        <f t="shared" si="9"/>
        <v>61582.9</v>
      </c>
    </row>
    <row r="36" spans="1:7" x14ac:dyDescent="0.25">
      <c r="A36" s="81" t="s">
        <v>312</v>
      </c>
      <c r="B36" s="147">
        <v>7865000</v>
      </c>
      <c r="C36" s="147">
        <v>1250000</v>
      </c>
      <c r="D36" s="148">
        <f t="shared" si="8"/>
        <v>9115000</v>
      </c>
      <c r="E36" s="147">
        <v>8103716.3399999999</v>
      </c>
      <c r="F36" s="147">
        <v>8082028.3200000003</v>
      </c>
      <c r="G36" s="148">
        <f t="shared" si="9"/>
        <v>1011283.6600000001</v>
      </c>
    </row>
    <row r="37" spans="1:7" x14ac:dyDescent="0.25">
      <c r="A37" s="81" t="s">
        <v>313</v>
      </c>
      <c r="B37" s="147">
        <v>2896430.19</v>
      </c>
      <c r="C37" s="147">
        <v>239443.39</v>
      </c>
      <c r="D37" s="148">
        <f t="shared" si="8"/>
        <v>3135873.58</v>
      </c>
      <c r="E37" s="147">
        <v>1739759.56</v>
      </c>
      <c r="F37" s="147">
        <v>1679564.95</v>
      </c>
      <c r="G37" s="148">
        <f t="shared" si="9"/>
        <v>1396114.02</v>
      </c>
    </row>
    <row r="38" spans="1:7" x14ac:dyDescent="0.25">
      <c r="A38" s="80" t="s">
        <v>314</v>
      </c>
      <c r="B38" s="148">
        <f>SUM(B39:B47)</f>
        <v>14279015.43</v>
      </c>
      <c r="C38" s="148">
        <f t="shared" ref="C38:G38" si="10">SUM(C39:C47)</f>
        <v>5247150</v>
      </c>
      <c r="D38" s="148">
        <f t="shared" si="10"/>
        <v>19526165.43</v>
      </c>
      <c r="E38" s="148">
        <f t="shared" si="10"/>
        <v>16192241.460000001</v>
      </c>
      <c r="F38" s="148">
        <f t="shared" si="10"/>
        <v>16192241.460000001</v>
      </c>
      <c r="G38" s="148">
        <f t="shared" si="10"/>
        <v>3333923.9699999997</v>
      </c>
    </row>
    <row r="39" spans="1:7" x14ac:dyDescent="0.25">
      <c r="A39" s="81" t="s">
        <v>315</v>
      </c>
      <c r="B39" s="147">
        <v>5929015.4299999997</v>
      </c>
      <c r="C39" s="147">
        <v>-450000</v>
      </c>
      <c r="D39" s="148">
        <f t="shared" si="8"/>
        <v>5479015.4299999997</v>
      </c>
      <c r="E39" s="147">
        <v>5408240.6200000001</v>
      </c>
      <c r="F39" s="147">
        <v>5408240.6200000001</v>
      </c>
      <c r="G39" s="148">
        <f t="shared" ref="G39:G42" si="11">D39-E39</f>
        <v>70774.80999999959</v>
      </c>
    </row>
    <row r="40" spans="1:7" x14ac:dyDescent="0.25">
      <c r="A40" s="81" t="s">
        <v>316</v>
      </c>
      <c r="B40" s="147">
        <v>1020000</v>
      </c>
      <c r="C40" s="147">
        <v>-990000</v>
      </c>
      <c r="D40" s="148">
        <f t="shared" si="8"/>
        <v>30000</v>
      </c>
      <c r="E40" s="147">
        <v>0</v>
      </c>
      <c r="F40" s="147">
        <v>0</v>
      </c>
      <c r="G40" s="77">
        <v>30000</v>
      </c>
    </row>
    <row r="41" spans="1:7" x14ac:dyDescent="0.25">
      <c r="A41" s="81" t="s">
        <v>317</v>
      </c>
      <c r="B41" s="148"/>
      <c r="C41" s="148"/>
      <c r="D41" s="148">
        <f t="shared" ref="D39:D42" si="12">B41+C41</f>
        <v>0</v>
      </c>
      <c r="E41" s="148"/>
      <c r="F41" s="148"/>
      <c r="G41" s="77">
        <v>0</v>
      </c>
    </row>
    <row r="42" spans="1:7" x14ac:dyDescent="0.25">
      <c r="A42" s="81" t="s">
        <v>318</v>
      </c>
      <c r="B42" s="147">
        <v>7330000</v>
      </c>
      <c r="C42" s="147">
        <v>6687150</v>
      </c>
      <c r="D42" s="148">
        <f t="shared" si="12"/>
        <v>14017150</v>
      </c>
      <c r="E42" s="147">
        <v>10784000.84</v>
      </c>
      <c r="F42" s="147">
        <v>10784000.84</v>
      </c>
      <c r="G42" s="77">
        <v>3233149.16</v>
      </c>
    </row>
    <row r="43" spans="1:7" x14ac:dyDescent="0.25">
      <c r="A43" s="81" t="s">
        <v>319</v>
      </c>
      <c r="B43" s="77"/>
      <c r="C43" s="148"/>
      <c r="D43" s="77"/>
      <c r="E43" s="77"/>
      <c r="F43" s="77"/>
      <c r="G43" s="77">
        <f t="shared" ref="G40:G47" si="13">D43-E43</f>
        <v>0</v>
      </c>
    </row>
    <row r="44" spans="1:7" x14ac:dyDescent="0.25">
      <c r="A44" s="81" t="s">
        <v>320</v>
      </c>
      <c r="B44" s="77"/>
      <c r="C44" s="148"/>
      <c r="D44" s="77"/>
      <c r="E44" s="77"/>
      <c r="F44" s="77"/>
      <c r="G44" s="77">
        <f t="shared" si="13"/>
        <v>0</v>
      </c>
    </row>
    <row r="45" spans="1:7" x14ac:dyDescent="0.25">
      <c r="A45" s="81" t="s">
        <v>321</v>
      </c>
      <c r="B45" s="77"/>
      <c r="C45" s="148"/>
      <c r="D45" s="77"/>
      <c r="E45" s="77"/>
      <c r="F45" s="77"/>
      <c r="G45" s="77">
        <f t="shared" si="13"/>
        <v>0</v>
      </c>
    </row>
    <row r="46" spans="1:7" x14ac:dyDescent="0.25">
      <c r="A46" s="81" t="s">
        <v>322</v>
      </c>
      <c r="B46" s="77"/>
      <c r="C46" s="148"/>
      <c r="D46" s="77"/>
      <c r="E46" s="77"/>
      <c r="F46" s="77"/>
      <c r="G46" s="77">
        <f t="shared" si="13"/>
        <v>0</v>
      </c>
    </row>
    <row r="47" spans="1:7" x14ac:dyDescent="0.25">
      <c r="A47" s="81" t="s">
        <v>323</v>
      </c>
      <c r="B47" s="77"/>
      <c r="C47" s="148"/>
      <c r="D47" s="77"/>
      <c r="E47" s="77"/>
      <c r="F47" s="77"/>
      <c r="G47" s="77">
        <f t="shared" si="13"/>
        <v>0</v>
      </c>
    </row>
    <row r="48" spans="1:7" x14ac:dyDescent="0.25">
      <c r="A48" s="80" t="s">
        <v>324</v>
      </c>
      <c r="B48" s="148">
        <f>SUM(B49:B57)</f>
        <v>4170000</v>
      </c>
      <c r="C48" s="148">
        <f t="shared" ref="C48:G48" si="14">SUM(C49:C57)</f>
        <v>1900474.8</v>
      </c>
      <c r="D48" s="148">
        <f t="shared" si="14"/>
        <v>6070474.7999999998</v>
      </c>
      <c r="E48" s="148">
        <f t="shared" si="14"/>
        <v>181334.31</v>
      </c>
      <c r="F48" s="148">
        <f t="shared" si="14"/>
        <v>181334.31</v>
      </c>
      <c r="G48" s="148">
        <f t="shared" si="14"/>
        <v>9726740.4900000002</v>
      </c>
    </row>
    <row r="49" spans="1:7" x14ac:dyDescent="0.25">
      <c r="A49" s="81" t="s">
        <v>325</v>
      </c>
      <c r="B49" s="147">
        <v>75000</v>
      </c>
      <c r="C49" s="147">
        <v>223774.8</v>
      </c>
      <c r="D49" s="148">
        <f t="shared" ref="D49:D61" si="15">B49+C49</f>
        <v>298774.8</v>
      </c>
      <c r="E49" s="147">
        <v>152992.78</v>
      </c>
      <c r="F49" s="147">
        <v>152992.78</v>
      </c>
      <c r="G49" s="148">
        <f t="shared" ref="G49:G50" si="16">D49-E49</f>
        <v>145782.01999999999</v>
      </c>
    </row>
    <row r="50" spans="1:7" x14ac:dyDescent="0.25">
      <c r="A50" s="81" t="s">
        <v>326</v>
      </c>
      <c r="B50" s="147">
        <v>0</v>
      </c>
      <c r="C50" s="147">
        <v>136000</v>
      </c>
      <c r="D50" s="148">
        <f t="shared" si="15"/>
        <v>136000</v>
      </c>
      <c r="E50" s="147">
        <v>20141.52</v>
      </c>
      <c r="F50" s="147">
        <v>20141.52</v>
      </c>
      <c r="G50" s="148">
        <f t="shared" si="16"/>
        <v>115858.48</v>
      </c>
    </row>
    <row r="51" spans="1:7" x14ac:dyDescent="0.25">
      <c r="A51" s="81" t="s">
        <v>327</v>
      </c>
      <c r="B51" s="148"/>
      <c r="C51" s="148"/>
      <c r="D51" s="148">
        <f t="shared" si="15"/>
        <v>0</v>
      </c>
      <c r="E51" s="148"/>
      <c r="F51" s="148"/>
      <c r="G51" s="77">
        <f t="shared" ref="G50:G58" si="17">D51-E51</f>
        <v>0</v>
      </c>
    </row>
    <row r="52" spans="1:7" x14ac:dyDescent="0.25">
      <c r="A52" s="81" t="s">
        <v>328</v>
      </c>
      <c r="B52" s="147">
        <v>0</v>
      </c>
      <c r="C52" s="147">
        <v>1370000</v>
      </c>
      <c r="D52" s="148">
        <f t="shared" si="15"/>
        <v>1370000</v>
      </c>
      <c r="E52" s="147">
        <v>0</v>
      </c>
      <c r="F52" s="147">
        <v>0</v>
      </c>
      <c r="G52" s="148">
        <f t="shared" si="17"/>
        <v>1370000</v>
      </c>
    </row>
    <row r="53" spans="1:7" x14ac:dyDescent="0.25">
      <c r="A53" s="81" t="s">
        <v>329</v>
      </c>
      <c r="B53" s="148"/>
      <c r="C53" s="148"/>
      <c r="D53" s="148">
        <f t="shared" si="15"/>
        <v>0</v>
      </c>
      <c r="E53" s="148"/>
      <c r="F53" s="148"/>
      <c r="G53" s="148">
        <f t="shared" si="17"/>
        <v>0</v>
      </c>
    </row>
    <row r="54" spans="1:7" x14ac:dyDescent="0.25">
      <c r="A54" s="81" t="s">
        <v>330</v>
      </c>
      <c r="B54" s="147">
        <v>95000</v>
      </c>
      <c r="C54" s="147">
        <v>8300</v>
      </c>
      <c r="D54" s="148">
        <f t="shared" si="15"/>
        <v>103300</v>
      </c>
      <c r="E54" s="147">
        <v>8200.01</v>
      </c>
      <c r="F54" s="147">
        <v>8200.01</v>
      </c>
      <c r="G54" s="148">
        <f t="shared" si="17"/>
        <v>95099.99</v>
      </c>
    </row>
    <row r="55" spans="1:7" x14ac:dyDescent="0.25">
      <c r="A55" s="81" t="s">
        <v>331</v>
      </c>
      <c r="B55" s="148"/>
      <c r="C55" s="148"/>
      <c r="D55" s="148">
        <f t="shared" si="15"/>
        <v>0</v>
      </c>
      <c r="E55" s="148"/>
      <c r="F55" s="148"/>
      <c r="G55" s="77">
        <f t="shared" si="17"/>
        <v>0</v>
      </c>
    </row>
    <row r="56" spans="1:7" x14ac:dyDescent="0.25">
      <c r="A56" s="81" t="s">
        <v>332</v>
      </c>
      <c r="B56" s="147">
        <v>4000000</v>
      </c>
      <c r="C56" s="147">
        <v>0</v>
      </c>
      <c r="D56" s="148">
        <f t="shared" si="15"/>
        <v>4000000</v>
      </c>
      <c r="E56" s="147">
        <v>0</v>
      </c>
      <c r="F56" s="147">
        <v>0</v>
      </c>
      <c r="G56" s="77">
        <f t="shared" si="17"/>
        <v>4000000</v>
      </c>
    </row>
    <row r="57" spans="1:7" x14ac:dyDescent="0.25">
      <c r="A57" s="81" t="s">
        <v>333</v>
      </c>
      <c r="B57" s="147">
        <v>0</v>
      </c>
      <c r="C57" s="147">
        <v>162400</v>
      </c>
      <c r="D57" s="148">
        <f t="shared" si="15"/>
        <v>162400</v>
      </c>
      <c r="E57" s="147">
        <v>0</v>
      </c>
      <c r="F57" s="147">
        <v>0</v>
      </c>
      <c r="G57" s="77">
        <v>4000000</v>
      </c>
    </row>
    <row r="58" spans="1:7" x14ac:dyDescent="0.25">
      <c r="A58" s="80" t="s">
        <v>334</v>
      </c>
      <c r="B58" s="148">
        <f>SUM(B59:B61)</f>
        <v>7438688.9299999997</v>
      </c>
      <c r="C58" s="148">
        <f t="shared" ref="C58:D58" si="18">SUM(C59:C61)</f>
        <v>1718861.4900000002</v>
      </c>
      <c r="D58" s="148">
        <f t="shared" si="18"/>
        <v>9157550.4199999999</v>
      </c>
      <c r="E58" s="77">
        <v>162400</v>
      </c>
      <c r="F58" s="77">
        <v>162400</v>
      </c>
      <c r="G58" s="77">
        <v>0</v>
      </c>
    </row>
    <row r="59" spans="1:7" x14ac:dyDescent="0.25">
      <c r="A59" s="81" t="s">
        <v>335</v>
      </c>
      <c r="B59" s="147">
        <v>4938688.93</v>
      </c>
      <c r="C59" s="147">
        <v>1876564.36</v>
      </c>
      <c r="D59" s="148">
        <f t="shared" si="15"/>
        <v>6815253.29</v>
      </c>
      <c r="E59" s="147">
        <v>5317648.43</v>
      </c>
      <c r="F59" s="147">
        <v>5317648.43</v>
      </c>
      <c r="G59" s="77">
        <v>3839901.99</v>
      </c>
    </row>
    <row r="60" spans="1:7" x14ac:dyDescent="0.25">
      <c r="A60" s="81" t="s">
        <v>336</v>
      </c>
      <c r="B60" s="147">
        <v>2000000</v>
      </c>
      <c r="C60" s="147">
        <v>-157702.87</v>
      </c>
      <c r="D60" s="148">
        <f t="shared" si="15"/>
        <v>1842297.13</v>
      </c>
      <c r="E60" s="147">
        <v>3421085.63</v>
      </c>
      <c r="F60" s="147">
        <v>3421085.63</v>
      </c>
      <c r="G60" s="77">
        <v>3394167.66</v>
      </c>
    </row>
    <row r="61" spans="1:7" x14ac:dyDescent="0.25">
      <c r="A61" s="81" t="s">
        <v>337</v>
      </c>
      <c r="B61" s="147">
        <v>500000</v>
      </c>
      <c r="C61" s="147">
        <v>0</v>
      </c>
      <c r="D61" s="148">
        <f t="shared" si="15"/>
        <v>500000</v>
      </c>
      <c r="E61" s="147">
        <v>1785362.8</v>
      </c>
      <c r="F61" s="147">
        <v>1785362.8</v>
      </c>
      <c r="G61" s="77">
        <v>56934.329999999842</v>
      </c>
    </row>
    <row r="62" spans="1:7" x14ac:dyDescent="0.25">
      <c r="A62" s="80" t="s">
        <v>338</v>
      </c>
      <c r="B62" s="148">
        <f>SUM(B63:B67,B69:B70)</f>
        <v>1182000</v>
      </c>
      <c r="C62" s="148">
        <f t="shared" ref="C62:D62" si="19">SUM(C63:C67,C69:C70)</f>
        <v>-1182000</v>
      </c>
      <c r="D62" s="148">
        <f t="shared" si="19"/>
        <v>0</v>
      </c>
      <c r="E62" s="77">
        <v>111200</v>
      </c>
      <c r="F62" s="77">
        <v>111200</v>
      </c>
      <c r="G62" s="77">
        <v>388800</v>
      </c>
    </row>
    <row r="63" spans="1:7" x14ac:dyDescent="0.25">
      <c r="A63" s="81" t="s">
        <v>339</v>
      </c>
      <c r="B63" s="77"/>
      <c r="C63" s="77"/>
      <c r="D63" s="77"/>
      <c r="E63" s="77"/>
      <c r="F63" s="77"/>
      <c r="G63" s="77">
        <f>D63-E63</f>
        <v>0</v>
      </c>
    </row>
    <row r="64" spans="1:7" x14ac:dyDescent="0.25">
      <c r="A64" s="81" t="s">
        <v>340</v>
      </c>
      <c r="B64" s="77"/>
      <c r="C64" s="77"/>
      <c r="D64" s="77"/>
      <c r="E64" s="77"/>
      <c r="F64" s="77"/>
      <c r="G64" s="77">
        <f t="shared" ref="G64:G70" si="20">D64-E64</f>
        <v>0</v>
      </c>
    </row>
    <row r="65" spans="1:7" x14ac:dyDescent="0.25">
      <c r="A65" s="81" t="s">
        <v>341</v>
      </c>
      <c r="B65" s="77"/>
      <c r="C65" s="77"/>
      <c r="D65" s="77"/>
      <c r="E65" s="77"/>
      <c r="F65" s="77"/>
      <c r="G65" s="77">
        <f t="shared" si="20"/>
        <v>0</v>
      </c>
    </row>
    <row r="66" spans="1:7" x14ac:dyDescent="0.25">
      <c r="A66" s="81" t="s">
        <v>342</v>
      </c>
      <c r="B66" s="77"/>
      <c r="C66" s="77"/>
      <c r="D66" s="77"/>
      <c r="E66" s="77"/>
      <c r="F66" s="77"/>
      <c r="G66" s="77">
        <f t="shared" si="20"/>
        <v>0</v>
      </c>
    </row>
    <row r="67" spans="1:7" x14ac:dyDescent="0.25">
      <c r="A67" s="81" t="s">
        <v>343</v>
      </c>
      <c r="B67" s="77"/>
      <c r="C67" s="77"/>
      <c r="D67" s="77"/>
      <c r="E67" s="77"/>
      <c r="F67" s="77"/>
      <c r="G67" s="77">
        <f t="shared" si="20"/>
        <v>0</v>
      </c>
    </row>
    <row r="68" spans="1:7" x14ac:dyDescent="0.25">
      <c r="A68" s="81" t="s">
        <v>3301</v>
      </c>
      <c r="B68" s="77"/>
      <c r="C68" s="77"/>
      <c r="D68" s="77"/>
      <c r="E68" s="77"/>
      <c r="F68" s="77"/>
      <c r="G68" s="77">
        <f t="shared" si="20"/>
        <v>0</v>
      </c>
    </row>
    <row r="69" spans="1:7" x14ac:dyDescent="0.25">
      <c r="A69" s="81" t="s">
        <v>345</v>
      </c>
      <c r="B69" s="77"/>
      <c r="C69" s="77"/>
      <c r="D69" s="77"/>
      <c r="E69" s="77"/>
      <c r="F69" s="77"/>
      <c r="G69" s="77">
        <f t="shared" si="20"/>
        <v>0</v>
      </c>
    </row>
    <row r="70" spans="1:7" x14ac:dyDescent="0.25">
      <c r="A70" s="81" t="s">
        <v>346</v>
      </c>
      <c r="B70" s="147">
        <v>1182000</v>
      </c>
      <c r="C70" s="147">
        <v>-1182000</v>
      </c>
      <c r="D70" s="148">
        <f t="shared" ref="D70" si="21">B70+C70</f>
        <v>0</v>
      </c>
      <c r="E70" s="77"/>
      <c r="F70" s="77"/>
      <c r="G70" s="77">
        <f t="shared" si="20"/>
        <v>0</v>
      </c>
    </row>
    <row r="71" spans="1:7" x14ac:dyDescent="0.25">
      <c r="A71" s="80" t="s">
        <v>347</v>
      </c>
      <c r="B71" s="77">
        <f>SUM(B72:B74)</f>
        <v>0</v>
      </c>
      <c r="C71" s="77">
        <f t="shared" ref="C71:G71" si="22">SUM(C72:C74)</f>
        <v>0</v>
      </c>
      <c r="D71" s="77">
        <f t="shared" si="22"/>
        <v>0</v>
      </c>
      <c r="E71" s="77">
        <f t="shared" si="22"/>
        <v>0</v>
      </c>
      <c r="F71" s="77">
        <f t="shared" si="22"/>
        <v>0</v>
      </c>
      <c r="G71" s="77">
        <f t="shared" si="22"/>
        <v>0</v>
      </c>
    </row>
    <row r="72" spans="1:7" x14ac:dyDescent="0.25">
      <c r="A72" s="81" t="s">
        <v>348</v>
      </c>
      <c r="B72" s="77"/>
      <c r="C72" s="77"/>
      <c r="D72" s="77"/>
      <c r="E72" s="77"/>
      <c r="F72" s="77"/>
      <c r="G72" s="77">
        <f>D72-E72</f>
        <v>0</v>
      </c>
    </row>
    <row r="73" spans="1:7" x14ac:dyDescent="0.25">
      <c r="A73" s="81" t="s">
        <v>349</v>
      </c>
      <c r="B73" s="77"/>
      <c r="C73" s="77"/>
      <c r="D73" s="77"/>
      <c r="E73" s="77"/>
      <c r="F73" s="77"/>
      <c r="G73" s="77">
        <f t="shared" ref="G73:G74" si="23">D73-E73</f>
        <v>0</v>
      </c>
    </row>
    <row r="74" spans="1:7" x14ac:dyDescent="0.25">
      <c r="A74" s="81" t="s">
        <v>350</v>
      </c>
      <c r="B74" s="77"/>
      <c r="C74" s="77"/>
      <c r="D74" s="77"/>
      <c r="E74" s="77"/>
      <c r="F74" s="77"/>
      <c r="G74" s="77">
        <f t="shared" si="23"/>
        <v>0</v>
      </c>
    </row>
    <row r="75" spans="1:7" x14ac:dyDescent="0.25">
      <c r="A75" s="80" t="s">
        <v>351</v>
      </c>
      <c r="B75" s="77">
        <f>SUM(B76:B82)</f>
        <v>0</v>
      </c>
      <c r="C75" s="77">
        <f t="shared" ref="C75:G75" si="24">SUM(C76:C82)</f>
        <v>0</v>
      </c>
      <c r="D75" s="77">
        <f t="shared" si="24"/>
        <v>0</v>
      </c>
      <c r="E75" s="77">
        <f t="shared" si="24"/>
        <v>0</v>
      </c>
      <c r="F75" s="77">
        <f t="shared" si="24"/>
        <v>0</v>
      </c>
      <c r="G75" s="77">
        <f t="shared" si="24"/>
        <v>0</v>
      </c>
    </row>
    <row r="76" spans="1:7" x14ac:dyDescent="0.25">
      <c r="A76" s="81" t="s">
        <v>352</v>
      </c>
      <c r="B76" s="147"/>
      <c r="C76" s="147"/>
      <c r="D76" s="148">
        <f t="shared" ref="D76:D77" si="25">B76+C76</f>
        <v>0</v>
      </c>
      <c r="E76" s="147"/>
      <c r="F76" s="147"/>
      <c r="G76" s="77">
        <f>D76-E76</f>
        <v>0</v>
      </c>
    </row>
    <row r="77" spans="1:7" x14ac:dyDescent="0.25">
      <c r="A77" s="81" t="s">
        <v>353</v>
      </c>
      <c r="B77" s="147"/>
      <c r="C77" s="147"/>
      <c r="D77" s="148">
        <f t="shared" si="25"/>
        <v>0</v>
      </c>
      <c r="E77" s="147"/>
      <c r="F77" s="147"/>
      <c r="G77" s="77">
        <f t="shared" ref="G77:G82" si="26">D77-E77</f>
        <v>0</v>
      </c>
    </row>
    <row r="78" spans="1:7" x14ac:dyDescent="0.25">
      <c r="A78" s="81" t="s">
        <v>354</v>
      </c>
      <c r="B78" s="77"/>
      <c r="C78" s="77"/>
      <c r="D78" s="77"/>
      <c r="E78" s="77"/>
      <c r="F78" s="77"/>
      <c r="G78" s="77">
        <f t="shared" si="26"/>
        <v>0</v>
      </c>
    </row>
    <row r="79" spans="1:7" x14ac:dyDescent="0.25">
      <c r="A79" s="81" t="s">
        <v>355</v>
      </c>
      <c r="B79" s="77"/>
      <c r="C79" s="77"/>
      <c r="D79" s="77"/>
      <c r="E79" s="77"/>
      <c r="F79" s="77"/>
      <c r="G79" s="77">
        <f t="shared" si="26"/>
        <v>0</v>
      </c>
    </row>
    <row r="80" spans="1:7" x14ac:dyDescent="0.25">
      <c r="A80" s="81" t="s">
        <v>356</v>
      </c>
      <c r="B80" s="77"/>
      <c r="C80" s="77"/>
      <c r="D80" s="77"/>
      <c r="E80" s="77"/>
      <c r="F80" s="77"/>
      <c r="G80" s="77">
        <f t="shared" si="26"/>
        <v>0</v>
      </c>
    </row>
    <row r="81" spans="1:7" x14ac:dyDescent="0.25">
      <c r="A81" s="81" t="s">
        <v>357</v>
      </c>
      <c r="B81" s="77"/>
      <c r="C81" s="77"/>
      <c r="D81" s="77"/>
      <c r="E81" s="77"/>
      <c r="F81" s="77"/>
      <c r="G81" s="77">
        <f t="shared" si="26"/>
        <v>0</v>
      </c>
    </row>
    <row r="82" spans="1:7" x14ac:dyDescent="0.25">
      <c r="A82" s="81" t="s">
        <v>358</v>
      </c>
      <c r="B82" s="77"/>
      <c r="C82" s="77"/>
      <c r="D82" s="77"/>
      <c r="E82" s="77"/>
      <c r="F82" s="77"/>
      <c r="G82" s="77">
        <f t="shared" si="26"/>
        <v>0</v>
      </c>
    </row>
    <row r="83" spans="1:7" x14ac:dyDescent="0.25">
      <c r="A83" s="82"/>
      <c r="B83" s="78"/>
      <c r="C83" s="78"/>
      <c r="D83" s="78"/>
      <c r="E83" s="78"/>
      <c r="F83" s="78"/>
      <c r="G83" s="78"/>
    </row>
    <row r="84" spans="1:7" x14ac:dyDescent="0.25">
      <c r="A84" s="83" t="s">
        <v>359</v>
      </c>
      <c r="B84" s="203">
        <v>48850000</v>
      </c>
      <c r="C84" s="203">
        <v>61402436.68</v>
      </c>
      <c r="D84" s="203">
        <v>110252436.68000001</v>
      </c>
      <c r="E84" s="203">
        <v>81343040</v>
      </c>
      <c r="F84" s="203">
        <v>80314589.030000001</v>
      </c>
      <c r="G84" s="203">
        <v>28909396.68</v>
      </c>
    </row>
    <row r="85" spans="1:7" x14ac:dyDescent="0.25">
      <c r="A85" s="80" t="s">
        <v>286</v>
      </c>
      <c r="B85" s="148">
        <v>22966997.91</v>
      </c>
      <c r="C85" s="148">
        <v>-2557934.0000000005</v>
      </c>
      <c r="D85" s="148">
        <v>20409063.91</v>
      </c>
      <c r="E85" s="148">
        <v>20409063.75</v>
      </c>
      <c r="F85" s="148">
        <v>20409063.75</v>
      </c>
      <c r="G85" s="148">
        <v>0.15999999991618097</v>
      </c>
    </row>
    <row r="86" spans="1:7" x14ac:dyDescent="0.25">
      <c r="A86" s="81" t="s">
        <v>287</v>
      </c>
      <c r="B86" s="147">
        <v>14998327.199999999</v>
      </c>
      <c r="C86" s="147">
        <v>-1537510.08</v>
      </c>
      <c r="D86" s="148">
        <v>13460817.119999999</v>
      </c>
      <c r="E86" s="147">
        <v>13460817.119999999</v>
      </c>
      <c r="F86" s="147">
        <v>13460817.119999999</v>
      </c>
      <c r="G86" s="148">
        <v>0</v>
      </c>
    </row>
    <row r="87" spans="1:7" x14ac:dyDescent="0.25">
      <c r="A87" s="81" t="s">
        <v>288</v>
      </c>
      <c r="B87" s="147">
        <v>194160</v>
      </c>
      <c r="C87" s="147">
        <v>-81150.09</v>
      </c>
      <c r="D87" s="148">
        <v>113009.91</v>
      </c>
      <c r="E87" s="147">
        <v>113009.91</v>
      </c>
      <c r="F87" s="147">
        <v>113009.91</v>
      </c>
      <c r="G87" s="148">
        <v>0</v>
      </c>
    </row>
    <row r="88" spans="1:7" x14ac:dyDescent="0.25">
      <c r="A88" s="81" t="s">
        <v>289</v>
      </c>
      <c r="B88" s="147">
        <v>2625012.5499999998</v>
      </c>
      <c r="C88" s="147">
        <v>-667079.17000000004</v>
      </c>
      <c r="D88" s="148">
        <v>1957933.38</v>
      </c>
      <c r="E88" s="147">
        <v>1957933.22</v>
      </c>
      <c r="F88" s="147">
        <v>1957933.22</v>
      </c>
      <c r="G88" s="148">
        <v>0.15999999991618097</v>
      </c>
    </row>
    <row r="89" spans="1:7" x14ac:dyDescent="0.25">
      <c r="A89" s="81" t="s">
        <v>290</v>
      </c>
      <c r="B89" s="147">
        <v>350000</v>
      </c>
      <c r="C89" s="147">
        <v>-140260</v>
      </c>
      <c r="D89" s="148">
        <v>209740</v>
      </c>
      <c r="E89" s="147">
        <v>209740</v>
      </c>
      <c r="F89" s="147">
        <v>209740</v>
      </c>
      <c r="G89" s="148">
        <v>0</v>
      </c>
    </row>
    <row r="90" spans="1:7" x14ac:dyDescent="0.25">
      <c r="A90" s="81" t="s">
        <v>291</v>
      </c>
      <c r="B90" s="147">
        <v>4799498.16</v>
      </c>
      <c r="C90" s="147">
        <v>-131934.66</v>
      </c>
      <c r="D90" s="148">
        <v>4667563.5</v>
      </c>
      <c r="E90" s="147">
        <v>4667563.5</v>
      </c>
      <c r="F90" s="147">
        <v>4667563.5</v>
      </c>
      <c r="G90" s="148">
        <v>0</v>
      </c>
    </row>
    <row r="91" spans="1:7" x14ac:dyDescent="0.25">
      <c r="A91" s="81" t="s">
        <v>292</v>
      </c>
      <c r="B91" s="77"/>
      <c r="C91" s="148"/>
      <c r="D91" s="77"/>
      <c r="E91" s="148"/>
      <c r="F91" s="148"/>
      <c r="G91" s="77">
        <f t="shared" ref="G87:G92" si="27">D91-E91</f>
        <v>0</v>
      </c>
    </row>
    <row r="92" spans="1:7" x14ac:dyDescent="0.25">
      <c r="A92" s="81" t="s">
        <v>293</v>
      </c>
      <c r="B92" s="77"/>
      <c r="C92" s="148"/>
      <c r="D92" s="77"/>
      <c r="E92" s="148"/>
      <c r="F92" s="148"/>
      <c r="G92" s="77">
        <f t="shared" si="27"/>
        <v>0</v>
      </c>
    </row>
    <row r="93" spans="1:7" x14ac:dyDescent="0.25">
      <c r="A93" s="80" t="s">
        <v>294</v>
      </c>
      <c r="B93" s="148">
        <v>982862.09</v>
      </c>
      <c r="C93" s="148">
        <v>2021183.96</v>
      </c>
      <c r="D93" s="148">
        <v>3004046.05</v>
      </c>
      <c r="E93" s="148">
        <v>3004046.05</v>
      </c>
      <c r="F93" s="148">
        <v>3004046.05</v>
      </c>
      <c r="G93" s="148">
        <v>0</v>
      </c>
    </row>
    <row r="94" spans="1:7" x14ac:dyDescent="0.25">
      <c r="A94" s="81" t="s">
        <v>295</v>
      </c>
      <c r="B94" s="147">
        <v>50000</v>
      </c>
      <c r="C94" s="147">
        <v>-8007.55</v>
      </c>
      <c r="D94" s="148">
        <v>41992.45</v>
      </c>
      <c r="E94" s="147">
        <v>41992.45</v>
      </c>
      <c r="F94" s="147">
        <v>41992.45</v>
      </c>
      <c r="G94" s="148">
        <v>0</v>
      </c>
    </row>
    <row r="95" spans="1:7" x14ac:dyDescent="0.25">
      <c r="A95" s="81" t="s">
        <v>296</v>
      </c>
      <c r="B95" s="147">
        <v>5000</v>
      </c>
      <c r="C95" s="147">
        <v>-5000</v>
      </c>
      <c r="D95" s="148">
        <v>0</v>
      </c>
      <c r="E95" s="147">
        <v>0</v>
      </c>
      <c r="F95" s="147">
        <v>0</v>
      </c>
      <c r="G95" s="148">
        <v>0</v>
      </c>
    </row>
    <row r="96" spans="1:7" x14ac:dyDescent="0.25">
      <c r="A96" s="81" t="s">
        <v>297</v>
      </c>
      <c r="B96" s="147">
        <v>10000</v>
      </c>
      <c r="C96" s="147">
        <v>-7250</v>
      </c>
      <c r="D96" s="148">
        <v>2750</v>
      </c>
      <c r="E96" s="147">
        <v>2750</v>
      </c>
      <c r="F96" s="147">
        <v>2750</v>
      </c>
      <c r="G96" s="148">
        <v>0</v>
      </c>
    </row>
    <row r="97" spans="1:7" x14ac:dyDescent="0.25">
      <c r="A97" s="81" t="s">
        <v>298</v>
      </c>
      <c r="B97" s="147">
        <v>15000</v>
      </c>
      <c r="C97" s="147">
        <v>-15000</v>
      </c>
      <c r="D97" s="148">
        <v>0</v>
      </c>
      <c r="E97" s="147">
        <v>0</v>
      </c>
      <c r="F97" s="147">
        <v>0</v>
      </c>
      <c r="G97" s="148">
        <v>0</v>
      </c>
    </row>
    <row r="98" spans="1:7" x14ac:dyDescent="0.25">
      <c r="A98" s="42" t="s">
        <v>299</v>
      </c>
      <c r="B98" s="147">
        <v>5000</v>
      </c>
      <c r="C98" s="147">
        <v>-4700</v>
      </c>
      <c r="D98" s="148">
        <v>300</v>
      </c>
      <c r="E98" s="147">
        <v>300</v>
      </c>
      <c r="F98" s="147">
        <v>300</v>
      </c>
      <c r="G98" s="148">
        <v>0</v>
      </c>
    </row>
    <row r="99" spans="1:7" x14ac:dyDescent="0.25">
      <c r="A99" s="81" t="s">
        <v>300</v>
      </c>
      <c r="B99" s="147">
        <v>677862.09</v>
      </c>
      <c r="C99" s="147">
        <v>2030321.02</v>
      </c>
      <c r="D99" s="148">
        <v>2708183.11</v>
      </c>
      <c r="E99" s="147">
        <v>2708183.11</v>
      </c>
      <c r="F99" s="147">
        <v>2708183.11</v>
      </c>
      <c r="G99" s="148">
        <v>0</v>
      </c>
    </row>
    <row r="100" spans="1:7" x14ac:dyDescent="0.25">
      <c r="A100" s="81" t="s">
        <v>301</v>
      </c>
      <c r="B100" s="148"/>
      <c r="C100" s="148"/>
      <c r="D100" s="148">
        <f t="shared" ref="D94:D102" si="28">B100+C100</f>
        <v>0</v>
      </c>
      <c r="E100" s="148"/>
      <c r="F100" s="148"/>
      <c r="G100" s="148">
        <v>0</v>
      </c>
    </row>
    <row r="101" spans="1:7" x14ac:dyDescent="0.25">
      <c r="A101" s="81" t="s">
        <v>302</v>
      </c>
      <c r="B101" s="147">
        <v>10000</v>
      </c>
      <c r="C101" s="147">
        <v>-10000</v>
      </c>
      <c r="D101" s="148">
        <v>0</v>
      </c>
      <c r="E101" s="147">
        <v>0</v>
      </c>
      <c r="F101" s="147">
        <v>0</v>
      </c>
      <c r="G101" s="148">
        <v>0</v>
      </c>
    </row>
    <row r="102" spans="1:7" x14ac:dyDescent="0.25">
      <c r="A102" s="81" t="s">
        <v>303</v>
      </c>
      <c r="B102" s="147">
        <v>210000</v>
      </c>
      <c r="C102" s="147">
        <v>40820.49</v>
      </c>
      <c r="D102" s="148">
        <v>250820.49</v>
      </c>
      <c r="E102" s="147">
        <v>250820.49</v>
      </c>
      <c r="F102" s="147">
        <v>250820.49</v>
      </c>
      <c r="G102" s="148">
        <v>0</v>
      </c>
    </row>
    <row r="103" spans="1:7" x14ac:dyDescent="0.25">
      <c r="A103" s="80" t="s">
        <v>304</v>
      </c>
      <c r="B103" s="148">
        <v>1344300</v>
      </c>
      <c r="C103" s="148">
        <v>-1100399.96</v>
      </c>
      <c r="D103" s="148">
        <v>243900.03999999998</v>
      </c>
      <c r="E103" s="148">
        <v>243900.03999999998</v>
      </c>
      <c r="F103" s="148">
        <v>243900.03999999998</v>
      </c>
      <c r="G103" s="148">
        <v>0</v>
      </c>
    </row>
    <row r="104" spans="1:7" x14ac:dyDescent="0.25">
      <c r="A104" s="81" t="s">
        <v>305</v>
      </c>
      <c r="B104" s="148"/>
      <c r="C104" s="148"/>
      <c r="D104" s="148">
        <f t="shared" ref="D104:D112" si="29">B104+C104</f>
        <v>0</v>
      </c>
      <c r="E104" s="148"/>
      <c r="F104" s="148"/>
      <c r="G104" s="77">
        <f>D104-E104</f>
        <v>0</v>
      </c>
    </row>
    <row r="105" spans="1:7" x14ac:dyDescent="0.25">
      <c r="A105" s="81" t="s">
        <v>306</v>
      </c>
      <c r="B105" s="148"/>
      <c r="C105" s="148"/>
      <c r="D105" s="148">
        <f t="shared" si="29"/>
        <v>0</v>
      </c>
      <c r="E105" s="148"/>
      <c r="F105" s="148"/>
      <c r="G105" s="77">
        <f t="shared" ref="G105:G112" si="30">D105-E105</f>
        <v>0</v>
      </c>
    </row>
    <row r="106" spans="1:7" x14ac:dyDescent="0.25">
      <c r="A106" s="81" t="s">
        <v>307</v>
      </c>
      <c r="B106" s="148"/>
      <c r="C106" s="148"/>
      <c r="D106" s="148">
        <f t="shared" si="29"/>
        <v>0</v>
      </c>
      <c r="E106" s="148"/>
      <c r="F106" s="148"/>
      <c r="G106" s="77">
        <f t="shared" si="30"/>
        <v>0</v>
      </c>
    </row>
    <row r="107" spans="1:7" x14ac:dyDescent="0.25">
      <c r="A107" s="81" t="s">
        <v>308</v>
      </c>
      <c r="B107" s="147">
        <v>281000</v>
      </c>
      <c r="C107" s="147">
        <v>-281000</v>
      </c>
      <c r="D107" s="148">
        <v>0</v>
      </c>
      <c r="E107" s="147">
        <v>0</v>
      </c>
      <c r="F107" s="147">
        <v>0</v>
      </c>
      <c r="G107" s="77">
        <f t="shared" si="30"/>
        <v>0</v>
      </c>
    </row>
    <row r="108" spans="1:7" x14ac:dyDescent="0.25">
      <c r="A108" s="81" t="s">
        <v>309</v>
      </c>
      <c r="B108" s="147">
        <v>63300</v>
      </c>
      <c r="C108" s="147">
        <v>-18300.05</v>
      </c>
      <c r="D108" s="148">
        <v>44999.95</v>
      </c>
      <c r="E108" s="147">
        <v>44999.95</v>
      </c>
      <c r="F108" s="147">
        <v>44999.95</v>
      </c>
      <c r="G108" s="148">
        <f t="shared" si="30"/>
        <v>0</v>
      </c>
    </row>
    <row r="109" spans="1:7" x14ac:dyDescent="0.25">
      <c r="A109" s="81" t="s">
        <v>310</v>
      </c>
      <c r="B109" s="148"/>
      <c r="C109" s="148"/>
      <c r="D109" s="148">
        <v>0</v>
      </c>
      <c r="E109" s="148"/>
      <c r="F109" s="148"/>
      <c r="G109" s="148">
        <f t="shared" si="30"/>
        <v>0</v>
      </c>
    </row>
    <row r="110" spans="1:7" x14ac:dyDescent="0.25">
      <c r="A110" s="81" t="s">
        <v>311</v>
      </c>
      <c r="B110" s="148"/>
      <c r="C110" s="148"/>
      <c r="D110" s="148">
        <f t="shared" si="29"/>
        <v>0</v>
      </c>
      <c r="E110" s="148"/>
      <c r="F110" s="148"/>
      <c r="G110" s="148">
        <f t="shared" si="30"/>
        <v>0</v>
      </c>
    </row>
    <row r="111" spans="1:7" x14ac:dyDescent="0.25">
      <c r="A111" s="81" t="s">
        <v>312</v>
      </c>
      <c r="B111" s="147">
        <v>0</v>
      </c>
      <c r="C111" s="147">
        <v>198900.09</v>
      </c>
      <c r="D111" s="148">
        <v>198900.09</v>
      </c>
      <c r="E111" s="147">
        <v>198900.09</v>
      </c>
      <c r="F111" s="147">
        <v>198900.09</v>
      </c>
      <c r="G111" s="148">
        <f t="shared" si="30"/>
        <v>0</v>
      </c>
    </row>
    <row r="112" spans="1:7" x14ac:dyDescent="0.25">
      <c r="A112" s="81" t="s">
        <v>313</v>
      </c>
      <c r="B112" s="147">
        <v>1000000</v>
      </c>
      <c r="C112" s="147">
        <v>-1000000</v>
      </c>
      <c r="D112" s="148">
        <v>0</v>
      </c>
      <c r="E112" s="147">
        <v>0</v>
      </c>
      <c r="F112" s="147">
        <v>0</v>
      </c>
      <c r="G112" s="148">
        <f t="shared" si="30"/>
        <v>0</v>
      </c>
    </row>
    <row r="113" spans="1:7" x14ac:dyDescent="0.25">
      <c r="A113" s="80" t="s">
        <v>314</v>
      </c>
      <c r="B113" s="148">
        <v>3300000</v>
      </c>
      <c r="C113" s="148">
        <v>538790.07000000007</v>
      </c>
      <c r="D113" s="148">
        <v>3838790.0700000003</v>
      </c>
      <c r="E113" s="148">
        <f t="shared" ref="E113:G113" si="31">SUM(E114:E122)</f>
        <v>2596711.48</v>
      </c>
      <c r="F113" s="148">
        <f t="shared" si="31"/>
        <v>2596711.48</v>
      </c>
      <c r="G113" s="148">
        <f t="shared" si="31"/>
        <v>1242078.5900000003</v>
      </c>
    </row>
    <row r="114" spans="1:7" x14ac:dyDescent="0.25">
      <c r="A114" s="81" t="s">
        <v>315</v>
      </c>
      <c r="B114" s="148"/>
      <c r="C114" s="148"/>
      <c r="D114" s="148">
        <v>0</v>
      </c>
      <c r="E114" s="148"/>
      <c r="F114" s="148"/>
      <c r="G114" s="148">
        <f t="shared" ref="G114:G117" si="32">D114-E114</f>
        <v>0</v>
      </c>
    </row>
    <row r="115" spans="1:7" x14ac:dyDescent="0.25">
      <c r="A115" s="81" t="s">
        <v>316</v>
      </c>
      <c r="B115" s="147">
        <v>1500000</v>
      </c>
      <c r="C115" s="147">
        <v>-1500000</v>
      </c>
      <c r="D115" s="148">
        <v>0</v>
      </c>
      <c r="E115" s="147">
        <v>0</v>
      </c>
      <c r="F115" s="147">
        <v>0</v>
      </c>
      <c r="G115" s="148">
        <f t="shared" si="32"/>
        <v>0</v>
      </c>
    </row>
    <row r="116" spans="1:7" x14ac:dyDescent="0.25">
      <c r="A116" s="81" t="s">
        <v>317</v>
      </c>
      <c r="B116" s="148"/>
      <c r="C116" s="148"/>
      <c r="D116" s="148">
        <v>0</v>
      </c>
      <c r="E116" s="148"/>
      <c r="F116" s="148"/>
      <c r="G116" s="148">
        <f t="shared" si="32"/>
        <v>0</v>
      </c>
    </row>
    <row r="117" spans="1:7" x14ac:dyDescent="0.25">
      <c r="A117" s="81" t="s">
        <v>318</v>
      </c>
      <c r="B117" s="147">
        <v>1800000</v>
      </c>
      <c r="C117" s="147">
        <v>2038790.07</v>
      </c>
      <c r="D117" s="148">
        <v>3838790.0700000003</v>
      </c>
      <c r="E117" s="147">
        <v>2596711.48</v>
      </c>
      <c r="F117" s="147">
        <v>2596711.48</v>
      </c>
      <c r="G117" s="148">
        <f t="shared" si="32"/>
        <v>1242078.5900000003</v>
      </c>
    </row>
    <row r="118" spans="1:7" x14ac:dyDescent="0.25">
      <c r="A118" s="81" t="s">
        <v>319</v>
      </c>
      <c r="B118" s="77"/>
      <c r="C118" s="77"/>
      <c r="D118" s="77"/>
      <c r="E118" s="77"/>
      <c r="F118" s="77"/>
      <c r="G118" s="77">
        <f t="shared" ref="G115:G122" si="33">D118-E118</f>
        <v>0</v>
      </c>
    </row>
    <row r="119" spans="1:7" x14ac:dyDescent="0.25">
      <c r="A119" s="81" t="s">
        <v>320</v>
      </c>
      <c r="B119" s="77"/>
      <c r="C119" s="77"/>
      <c r="D119" s="77"/>
      <c r="E119" s="77"/>
      <c r="F119" s="77"/>
      <c r="G119" s="77">
        <f t="shared" si="33"/>
        <v>0</v>
      </c>
    </row>
    <row r="120" spans="1:7" x14ac:dyDescent="0.25">
      <c r="A120" s="81" t="s">
        <v>321</v>
      </c>
      <c r="B120" s="77"/>
      <c r="C120" s="77"/>
      <c r="D120" s="77"/>
      <c r="E120" s="77"/>
      <c r="F120" s="77"/>
      <c r="G120" s="77">
        <f t="shared" si="33"/>
        <v>0</v>
      </c>
    </row>
    <row r="121" spans="1:7" x14ac:dyDescent="0.25">
      <c r="A121" s="81" t="s">
        <v>322</v>
      </c>
      <c r="B121" s="77"/>
      <c r="C121" s="77"/>
      <c r="D121" s="77"/>
      <c r="E121" s="77"/>
      <c r="F121" s="77"/>
      <c r="G121" s="77">
        <f t="shared" si="33"/>
        <v>0</v>
      </c>
    </row>
    <row r="122" spans="1:7" x14ac:dyDescent="0.25">
      <c r="A122" s="81" t="s">
        <v>323</v>
      </c>
      <c r="B122" s="77"/>
      <c r="C122" s="77"/>
      <c r="D122" s="77"/>
      <c r="E122" s="77"/>
      <c r="F122" s="77"/>
      <c r="G122" s="77">
        <f t="shared" si="33"/>
        <v>0</v>
      </c>
    </row>
    <row r="123" spans="1:7" x14ac:dyDescent="0.25">
      <c r="A123" s="80" t="s">
        <v>324</v>
      </c>
      <c r="B123" s="148">
        <f>SUM(B124:B132)</f>
        <v>0</v>
      </c>
      <c r="C123" s="148">
        <f t="shared" ref="C123:G123" si="34">SUM(C124:C132)</f>
        <v>1210900</v>
      </c>
      <c r="D123" s="148">
        <f t="shared" si="34"/>
        <v>1210900</v>
      </c>
      <c r="E123" s="148">
        <f t="shared" si="34"/>
        <v>10900</v>
      </c>
      <c r="F123" s="148">
        <f t="shared" si="34"/>
        <v>10900</v>
      </c>
      <c r="G123" s="148">
        <f t="shared" si="34"/>
        <v>1200000</v>
      </c>
    </row>
    <row r="124" spans="1:7" x14ac:dyDescent="0.25">
      <c r="A124" s="81" t="s">
        <v>325</v>
      </c>
      <c r="B124" s="147">
        <v>0</v>
      </c>
      <c r="C124" s="147">
        <v>10900</v>
      </c>
      <c r="D124" s="148">
        <f t="shared" ref="D124:D127" si="35">B124+C124</f>
        <v>10900</v>
      </c>
      <c r="E124" s="147">
        <v>10900</v>
      </c>
      <c r="F124" s="147">
        <v>10900</v>
      </c>
      <c r="G124" s="148">
        <f t="shared" ref="G124:G128" si="36">D124-E124</f>
        <v>0</v>
      </c>
    </row>
    <row r="125" spans="1:7" x14ac:dyDescent="0.25">
      <c r="A125" s="81" t="s">
        <v>326</v>
      </c>
      <c r="B125" s="147">
        <v>0</v>
      </c>
      <c r="C125" s="147">
        <v>0</v>
      </c>
      <c r="D125" s="148">
        <f t="shared" si="35"/>
        <v>0</v>
      </c>
      <c r="E125" s="147">
        <v>0</v>
      </c>
      <c r="F125" s="147">
        <v>0</v>
      </c>
      <c r="G125" s="148">
        <f t="shared" si="36"/>
        <v>0</v>
      </c>
    </row>
    <row r="126" spans="1:7" x14ac:dyDescent="0.25">
      <c r="A126" s="81" t="s">
        <v>327</v>
      </c>
      <c r="B126" s="148"/>
      <c r="C126" s="148"/>
      <c r="D126" s="148">
        <f t="shared" si="35"/>
        <v>0</v>
      </c>
      <c r="E126" s="148"/>
      <c r="F126" s="148"/>
      <c r="G126" s="148">
        <f t="shared" si="36"/>
        <v>0</v>
      </c>
    </row>
    <row r="127" spans="1:7" x14ac:dyDescent="0.25">
      <c r="A127" s="81" t="s">
        <v>328</v>
      </c>
      <c r="B127" s="147">
        <v>0</v>
      </c>
      <c r="C127" s="147">
        <v>1200000</v>
      </c>
      <c r="D127" s="148">
        <f t="shared" si="35"/>
        <v>1200000</v>
      </c>
      <c r="E127" s="147">
        <v>0</v>
      </c>
      <c r="F127" s="147">
        <v>0</v>
      </c>
      <c r="G127" s="148">
        <f t="shared" si="36"/>
        <v>1200000</v>
      </c>
    </row>
    <row r="128" spans="1:7" x14ac:dyDescent="0.25">
      <c r="A128" s="81" t="s">
        <v>329</v>
      </c>
      <c r="B128" s="77"/>
      <c r="C128" s="148"/>
      <c r="D128" s="77"/>
      <c r="E128" s="148"/>
      <c r="F128" s="148"/>
      <c r="G128" s="148">
        <f t="shared" si="36"/>
        <v>0</v>
      </c>
    </row>
    <row r="129" spans="1:7" x14ac:dyDescent="0.25">
      <c r="A129" s="81" t="s">
        <v>330</v>
      </c>
      <c r="B129" s="77"/>
      <c r="C129" s="147"/>
      <c r="D129" s="148">
        <f t="shared" ref="D124:D129" si="37">B129+C129</f>
        <v>0</v>
      </c>
      <c r="E129" s="147"/>
      <c r="F129" s="147"/>
      <c r="G129" s="77">
        <f t="shared" ref="G125:G132" si="38">D129-E129</f>
        <v>0</v>
      </c>
    </row>
    <row r="130" spans="1:7" x14ac:dyDescent="0.25">
      <c r="A130" s="81" t="s">
        <v>331</v>
      </c>
      <c r="B130" s="77"/>
      <c r="C130" s="77"/>
      <c r="D130" s="77"/>
      <c r="E130" s="77"/>
      <c r="F130" s="77"/>
      <c r="G130" s="77">
        <f t="shared" si="38"/>
        <v>0</v>
      </c>
    </row>
    <row r="131" spans="1:7" x14ac:dyDescent="0.25">
      <c r="A131" s="81" t="s">
        <v>332</v>
      </c>
      <c r="B131" s="77"/>
      <c r="C131" s="77"/>
      <c r="D131" s="77"/>
      <c r="E131" s="77"/>
      <c r="F131" s="77"/>
      <c r="G131" s="77">
        <f t="shared" si="38"/>
        <v>0</v>
      </c>
    </row>
    <row r="132" spans="1:7" x14ac:dyDescent="0.25">
      <c r="A132" s="81" t="s">
        <v>333</v>
      </c>
      <c r="B132" s="77"/>
      <c r="C132" s="77"/>
      <c r="D132" s="77"/>
      <c r="E132" s="77"/>
      <c r="F132" s="77"/>
      <c r="G132" s="77">
        <f t="shared" si="38"/>
        <v>0</v>
      </c>
    </row>
    <row r="133" spans="1:7" x14ac:dyDescent="0.25">
      <c r="A133" s="80" t="s">
        <v>334</v>
      </c>
      <c r="B133" s="77">
        <v>20255840</v>
      </c>
      <c r="C133" s="77">
        <v>61289896.609999999</v>
      </c>
      <c r="D133" s="77">
        <v>81545736.609999999</v>
      </c>
      <c r="E133" s="148">
        <f t="shared" ref="E133:G133" si="39">SUM(E134:E136)</f>
        <v>55078418.68</v>
      </c>
      <c r="F133" s="148">
        <f t="shared" si="39"/>
        <v>54049967.709999993</v>
      </c>
      <c r="G133" s="148">
        <f t="shared" si="39"/>
        <v>26467317.93</v>
      </c>
    </row>
    <row r="134" spans="1:7" x14ac:dyDescent="0.25">
      <c r="A134" s="81" t="s">
        <v>335</v>
      </c>
      <c r="B134" s="147">
        <v>19705840</v>
      </c>
      <c r="C134" s="147">
        <v>60653063.060000002</v>
      </c>
      <c r="D134" s="148">
        <v>80358903.060000002</v>
      </c>
      <c r="E134" s="147">
        <v>53891585.130000003</v>
      </c>
      <c r="F134" s="147">
        <v>52863134.159999996</v>
      </c>
      <c r="G134" s="148">
        <f t="shared" ref="G134:G136" si="40">D134-E134</f>
        <v>26467317.93</v>
      </c>
    </row>
    <row r="135" spans="1:7" x14ac:dyDescent="0.25">
      <c r="A135" s="81" t="s">
        <v>336</v>
      </c>
      <c r="B135" s="147">
        <v>0</v>
      </c>
      <c r="C135" s="147">
        <v>572121.55000000005</v>
      </c>
      <c r="D135" s="148">
        <v>572121.55000000005</v>
      </c>
      <c r="E135" s="147">
        <v>572121.55000000005</v>
      </c>
      <c r="F135" s="147">
        <v>572121.55000000005</v>
      </c>
      <c r="G135" s="148">
        <f t="shared" si="40"/>
        <v>0</v>
      </c>
    </row>
    <row r="136" spans="1:7" x14ac:dyDescent="0.25">
      <c r="A136" s="81" t="s">
        <v>337</v>
      </c>
      <c r="B136" s="147">
        <v>550000</v>
      </c>
      <c r="C136" s="147">
        <v>64712</v>
      </c>
      <c r="D136" s="148">
        <v>614712</v>
      </c>
      <c r="E136" s="147">
        <v>614712</v>
      </c>
      <c r="F136" s="147">
        <v>614712</v>
      </c>
      <c r="G136" s="148">
        <f t="shared" si="40"/>
        <v>0</v>
      </c>
    </row>
    <row r="137" spans="1:7" x14ac:dyDescent="0.25">
      <c r="A137" s="80" t="s">
        <v>338</v>
      </c>
      <c r="B137" s="77">
        <f>SUM(B138:B142,B144:B145)</f>
        <v>0</v>
      </c>
      <c r="C137" s="77">
        <f t="shared" ref="C137:G137" si="41">SUM(C138:C142,C144:C145)</f>
        <v>0</v>
      </c>
      <c r="D137" s="77">
        <f t="shared" si="41"/>
        <v>0</v>
      </c>
      <c r="E137" s="77">
        <f t="shared" si="41"/>
        <v>0</v>
      </c>
      <c r="F137" s="77">
        <f t="shared" si="41"/>
        <v>0</v>
      </c>
      <c r="G137" s="77">
        <f t="shared" si="41"/>
        <v>0</v>
      </c>
    </row>
    <row r="138" spans="1:7" x14ac:dyDescent="0.25">
      <c r="A138" s="81" t="s">
        <v>339</v>
      </c>
      <c r="B138" s="77"/>
      <c r="C138" s="77"/>
      <c r="D138" s="77"/>
      <c r="E138" s="77"/>
      <c r="F138" s="77"/>
      <c r="G138" s="77">
        <f>D138-E138</f>
        <v>0</v>
      </c>
    </row>
    <row r="139" spans="1:7" x14ac:dyDescent="0.25">
      <c r="A139" s="81" t="s">
        <v>340</v>
      </c>
      <c r="B139" s="77"/>
      <c r="C139" s="77"/>
      <c r="D139" s="77"/>
      <c r="E139" s="77"/>
      <c r="F139" s="77"/>
      <c r="G139" s="77">
        <f t="shared" ref="G139:G145" si="42">D139-E139</f>
        <v>0</v>
      </c>
    </row>
    <row r="140" spans="1:7" x14ac:dyDescent="0.25">
      <c r="A140" s="81" t="s">
        <v>341</v>
      </c>
      <c r="B140" s="77"/>
      <c r="C140" s="77"/>
      <c r="D140" s="77"/>
      <c r="E140" s="77"/>
      <c r="F140" s="77"/>
      <c r="G140" s="77">
        <f t="shared" si="42"/>
        <v>0</v>
      </c>
    </row>
    <row r="141" spans="1:7" x14ac:dyDescent="0.25">
      <c r="A141" s="81" t="s">
        <v>342</v>
      </c>
      <c r="B141" s="77"/>
      <c r="C141" s="77"/>
      <c r="D141" s="77"/>
      <c r="E141" s="77"/>
      <c r="F141" s="77"/>
      <c r="G141" s="77">
        <f t="shared" si="42"/>
        <v>0</v>
      </c>
    </row>
    <row r="142" spans="1:7" x14ac:dyDescent="0.25">
      <c r="A142" s="81" t="s">
        <v>343</v>
      </c>
      <c r="B142" s="77"/>
      <c r="C142" s="77"/>
      <c r="D142" s="77"/>
      <c r="E142" s="77"/>
      <c r="F142" s="77"/>
      <c r="G142" s="77">
        <f t="shared" si="42"/>
        <v>0</v>
      </c>
    </row>
    <row r="143" spans="1:7" x14ac:dyDescent="0.25">
      <c r="A143" s="81" t="s">
        <v>3301</v>
      </c>
      <c r="B143" s="77"/>
      <c r="C143" s="77"/>
      <c r="D143" s="77"/>
      <c r="E143" s="77"/>
      <c r="F143" s="77"/>
      <c r="G143" s="77">
        <f t="shared" si="42"/>
        <v>0</v>
      </c>
    </row>
    <row r="144" spans="1:7" x14ac:dyDescent="0.25">
      <c r="A144" s="81" t="s">
        <v>345</v>
      </c>
      <c r="B144" s="77"/>
      <c r="C144" s="77"/>
      <c r="D144" s="77"/>
      <c r="E144" s="77"/>
      <c r="F144" s="77"/>
      <c r="G144" s="77">
        <f t="shared" si="42"/>
        <v>0</v>
      </c>
    </row>
    <row r="145" spans="1:7" x14ac:dyDescent="0.25">
      <c r="A145" s="81" t="s">
        <v>346</v>
      </c>
      <c r="B145" s="77"/>
      <c r="C145" s="77"/>
      <c r="D145" s="77"/>
      <c r="E145" s="77"/>
      <c r="F145" s="77"/>
      <c r="G145" s="77">
        <f t="shared" si="42"/>
        <v>0</v>
      </c>
    </row>
    <row r="146" spans="1:7" x14ac:dyDescent="0.25">
      <c r="A146" s="80" t="s">
        <v>347</v>
      </c>
      <c r="B146" s="77">
        <f>SUM(B147:B149)</f>
        <v>0</v>
      </c>
      <c r="C146" s="77">
        <f t="shared" ref="C146:G146" si="43">SUM(C147:C149)</f>
        <v>0</v>
      </c>
      <c r="D146" s="77">
        <f t="shared" si="43"/>
        <v>0</v>
      </c>
      <c r="E146" s="77">
        <f t="shared" si="43"/>
        <v>0</v>
      </c>
      <c r="F146" s="77">
        <f t="shared" si="43"/>
        <v>0</v>
      </c>
      <c r="G146" s="77">
        <f t="shared" si="43"/>
        <v>0</v>
      </c>
    </row>
    <row r="147" spans="1:7" x14ac:dyDescent="0.25">
      <c r="A147" s="81" t="s">
        <v>348</v>
      </c>
      <c r="B147" s="77"/>
      <c r="C147" s="77"/>
      <c r="D147" s="77"/>
      <c r="E147" s="77"/>
      <c r="F147" s="77"/>
      <c r="G147" s="77">
        <f>D147-E147</f>
        <v>0</v>
      </c>
    </row>
    <row r="148" spans="1:7" x14ac:dyDescent="0.25">
      <c r="A148" s="81" t="s">
        <v>349</v>
      </c>
      <c r="B148" s="77"/>
      <c r="C148" s="77"/>
      <c r="D148" s="77"/>
      <c r="E148" s="77"/>
      <c r="F148" s="77"/>
      <c r="G148" s="77">
        <f t="shared" ref="G148:G149" si="44">D148-E148</f>
        <v>0</v>
      </c>
    </row>
    <row r="149" spans="1:7" x14ac:dyDescent="0.25">
      <c r="A149" s="81" t="s">
        <v>350</v>
      </c>
      <c r="B149" s="77"/>
      <c r="C149" s="77"/>
      <c r="D149" s="77"/>
      <c r="E149" s="77"/>
      <c r="F149" s="77"/>
      <c r="G149" s="77">
        <f t="shared" si="44"/>
        <v>0</v>
      </c>
    </row>
    <row r="150" spans="1:7" x14ac:dyDescent="0.25">
      <c r="A150" s="80" t="s">
        <v>351</v>
      </c>
      <c r="B150" s="77">
        <f>SUM(B151:B157)</f>
        <v>0</v>
      </c>
      <c r="C150" s="77">
        <f t="shared" ref="C150:G150" si="45">SUM(C151:C157)</f>
        <v>0</v>
      </c>
      <c r="D150" s="77">
        <f t="shared" si="45"/>
        <v>0</v>
      </c>
      <c r="E150" s="77">
        <f t="shared" si="45"/>
        <v>0</v>
      </c>
      <c r="F150" s="77"/>
      <c r="G150" s="77">
        <f t="shared" si="45"/>
        <v>0</v>
      </c>
    </row>
    <row r="151" spans="1:7" x14ac:dyDescent="0.25">
      <c r="A151" s="81" t="s">
        <v>352</v>
      </c>
      <c r="B151" s="147"/>
      <c r="C151" s="147"/>
      <c r="D151" s="148">
        <f t="shared" ref="D151:D152" si="46">B151+C151</f>
        <v>0</v>
      </c>
      <c r="E151" s="147"/>
      <c r="F151" s="147"/>
      <c r="G151" s="77">
        <f>D151-E151</f>
        <v>0</v>
      </c>
    </row>
    <row r="152" spans="1:7" x14ac:dyDescent="0.25">
      <c r="A152" s="81" t="s">
        <v>353</v>
      </c>
      <c r="B152" s="147"/>
      <c r="C152" s="147"/>
      <c r="D152" s="148">
        <f t="shared" si="46"/>
        <v>0</v>
      </c>
      <c r="E152" s="147"/>
      <c r="F152" s="147"/>
      <c r="G152" s="77">
        <f t="shared" ref="G152:G157" si="47">D152-E152</f>
        <v>0</v>
      </c>
    </row>
    <row r="153" spans="1:7" x14ac:dyDescent="0.25">
      <c r="A153" s="81" t="s">
        <v>354</v>
      </c>
      <c r="B153" s="77"/>
      <c r="C153" s="77"/>
      <c r="D153" s="77"/>
      <c r="E153" s="77"/>
      <c r="F153" s="77"/>
      <c r="G153" s="77">
        <f t="shared" si="47"/>
        <v>0</v>
      </c>
    </row>
    <row r="154" spans="1:7" x14ac:dyDescent="0.25">
      <c r="A154" s="42" t="s">
        <v>355</v>
      </c>
      <c r="B154" s="77"/>
      <c r="C154" s="77"/>
      <c r="D154" s="77"/>
      <c r="E154" s="77"/>
      <c r="F154" s="77"/>
      <c r="G154" s="77">
        <f t="shared" si="47"/>
        <v>0</v>
      </c>
    </row>
    <row r="155" spans="1:7" x14ac:dyDescent="0.25">
      <c r="A155" s="81" t="s">
        <v>356</v>
      </c>
      <c r="B155" s="77"/>
      <c r="C155" s="77"/>
      <c r="D155" s="77"/>
      <c r="E155" s="77"/>
      <c r="F155" s="77"/>
      <c r="G155" s="77">
        <f t="shared" si="47"/>
        <v>0</v>
      </c>
    </row>
    <row r="156" spans="1:7" x14ac:dyDescent="0.25">
      <c r="A156" s="81" t="s">
        <v>357</v>
      </c>
      <c r="B156" s="77"/>
      <c r="C156" s="77"/>
      <c r="D156" s="77"/>
      <c r="E156" s="77"/>
      <c r="F156" s="77"/>
      <c r="G156" s="77">
        <f t="shared" si="47"/>
        <v>0</v>
      </c>
    </row>
    <row r="157" spans="1:7" x14ac:dyDescent="0.25">
      <c r="A157" s="81" t="s">
        <v>358</v>
      </c>
      <c r="B157" s="77"/>
      <c r="C157" s="77"/>
      <c r="D157" s="77"/>
      <c r="E157" s="77"/>
      <c r="F157" s="77"/>
      <c r="G157" s="77">
        <f t="shared" si="47"/>
        <v>0</v>
      </c>
    </row>
    <row r="158" spans="1:7" x14ac:dyDescent="0.25">
      <c r="A158" s="43"/>
      <c r="B158" s="78"/>
      <c r="C158" s="78"/>
      <c r="D158" s="78"/>
      <c r="E158" s="78"/>
      <c r="F158" s="78"/>
      <c r="G158" s="78"/>
    </row>
    <row r="159" spans="1:7" x14ac:dyDescent="0.25">
      <c r="A159" s="44" t="s">
        <v>360</v>
      </c>
      <c r="B159" s="203">
        <f>B9+B84</f>
        <v>173354250</v>
      </c>
      <c r="C159" s="203">
        <f t="shared" ref="C159:G159" si="48">C9+C84</f>
        <v>78999407.569999993</v>
      </c>
      <c r="D159" s="203">
        <f t="shared" si="48"/>
        <v>252353657.57000002</v>
      </c>
      <c r="E159" s="203">
        <f t="shared" si="48"/>
        <v>188454284.53000003</v>
      </c>
      <c r="F159" s="203">
        <f t="shared" si="48"/>
        <v>186393388.09</v>
      </c>
      <c r="G159" s="203">
        <f t="shared" si="48"/>
        <v>63899373.039999999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124504250</v>
      </c>
      <c r="Q2" s="18">
        <f>'Formato 6 a)'!C9</f>
        <v>17596970.890000001</v>
      </c>
      <c r="R2" s="18">
        <f>'Formato 6 a)'!D9</f>
        <v>142101220.89000002</v>
      </c>
      <c r="S2" s="18">
        <f>'Formato 6 a)'!E9</f>
        <v>107111244.53000003</v>
      </c>
      <c r="T2" s="18">
        <f>'Formato 6 a)'!F9</f>
        <v>106078799.06</v>
      </c>
      <c r="U2" s="18">
        <f>'Formato 6 a)'!G9</f>
        <v>34989976.359999999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55880175.450000003</v>
      </c>
      <c r="Q3" s="18">
        <f>'Formato 6 a)'!C10</f>
        <v>3981066.3099999996</v>
      </c>
      <c r="R3" s="18">
        <f>'Formato 6 a)'!D10</f>
        <v>59861241.760000005</v>
      </c>
      <c r="S3" s="18">
        <f>'Formato 6 a)'!E10</f>
        <v>50457863.460000008</v>
      </c>
      <c r="T3" s="18">
        <f>'Formato 6 a)'!F10</f>
        <v>50241746.090000004</v>
      </c>
      <c r="U3" s="18">
        <f>'Formato 6 a)'!G10</f>
        <v>9403378.299999997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28202536.800000001</v>
      </c>
      <c r="Q4" s="18">
        <f>'Formato 6 a)'!C11</f>
        <v>-2315094.37</v>
      </c>
      <c r="R4" s="18">
        <f>'Formato 6 a)'!D11</f>
        <v>25887442.43</v>
      </c>
      <c r="S4" s="18">
        <f>'Formato 6 a)'!E11</f>
        <v>24355282</v>
      </c>
      <c r="T4" s="18">
        <f>'Formato 6 a)'!F11</f>
        <v>24355282</v>
      </c>
      <c r="U4" s="18">
        <f>'Formato 6 a)'!G11</f>
        <v>1532160.4299999997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8668096.5600000005</v>
      </c>
      <c r="Q5" s="18">
        <f>'Formato 6 a)'!C12</f>
        <v>3246188.46</v>
      </c>
      <c r="R5" s="18">
        <f>'Formato 6 a)'!D12</f>
        <v>11914285.02</v>
      </c>
      <c r="S5" s="18">
        <f>'Formato 6 a)'!E12</f>
        <v>11076654.42</v>
      </c>
      <c r="T5" s="18">
        <f>'Formato 6 a)'!F12</f>
        <v>11076654.42</v>
      </c>
      <c r="U5" s="18">
        <f>'Formato 6 a)'!G12</f>
        <v>837630.59999999963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3948571.54</v>
      </c>
      <c r="Q6" s="18">
        <f>'Formato 6 a)'!C13</f>
        <v>129377.09</v>
      </c>
      <c r="R6" s="18">
        <f>'Formato 6 a)'!D13</f>
        <v>4077948.63</v>
      </c>
      <c r="S6" s="18">
        <f>'Formato 6 a)'!E13</f>
        <v>2917267.46</v>
      </c>
      <c r="T6" s="18">
        <f>'Formato 6 a)'!F13</f>
        <v>2913198.52</v>
      </c>
      <c r="U6" s="18">
        <f>'Formato 6 a)'!G13</f>
        <v>1160681.17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5000000</v>
      </c>
      <c r="Q7" s="18">
        <f>'Formato 6 a)'!C14</f>
        <v>0</v>
      </c>
      <c r="R7" s="18">
        <f>'Formato 6 a)'!D14</f>
        <v>5000000</v>
      </c>
      <c r="S7" s="18">
        <f>'Formato 6 a)'!E14</f>
        <v>2180493.7000000002</v>
      </c>
      <c r="T7" s="18">
        <f>'Formato 6 a)'!F14</f>
        <v>1984438.85</v>
      </c>
      <c r="U7" s="18">
        <f>'Formato 6 a)'!G14</f>
        <v>2819506.3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10060970.550000001</v>
      </c>
      <c r="Q8" s="18">
        <f>'Formato 6 a)'!C15</f>
        <v>2920595.13</v>
      </c>
      <c r="R8" s="18">
        <f>'Formato 6 a)'!D15</f>
        <v>12981565.68</v>
      </c>
      <c r="S8" s="18">
        <f>'Formato 6 a)'!E15</f>
        <v>9928165.8800000008</v>
      </c>
      <c r="T8" s="18">
        <f>'Formato 6 a)'!F15</f>
        <v>9912172.3000000007</v>
      </c>
      <c r="U8" s="18">
        <f>'Formato 6 a)'!G15</f>
        <v>3053399.7999999989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13279000</v>
      </c>
      <c r="Q11" s="18">
        <f>'Formato 6 a)'!C18</f>
        <v>2824164.1199999996</v>
      </c>
      <c r="R11" s="18">
        <f>'Formato 6 a)'!D18</f>
        <v>16103164.119999999</v>
      </c>
      <c r="S11" s="18">
        <f>'Formato 6 a)'!E18</f>
        <v>9845702.8900000006</v>
      </c>
      <c r="T11" s="18">
        <f>'Formato 6 a)'!F18</f>
        <v>9749694.379999999</v>
      </c>
      <c r="U11" s="18">
        <f>'Formato 6 a)'!G18</f>
        <v>6257461.2299999995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1374500</v>
      </c>
      <c r="Q12" s="18">
        <f>'Formato 6 a)'!C19</f>
        <v>24350</v>
      </c>
      <c r="R12" s="18">
        <f>'Formato 6 a)'!D19</f>
        <v>1398850</v>
      </c>
      <c r="S12" s="18">
        <f>'Formato 6 a)'!E19</f>
        <v>760548.29</v>
      </c>
      <c r="T12" s="18">
        <f>'Formato 6 a)'!F19</f>
        <v>760548.29</v>
      </c>
      <c r="U12" s="18">
        <f>'Formato 6 a)'!G19</f>
        <v>638301.71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387000</v>
      </c>
      <c r="Q13" s="18">
        <f>'Formato 6 a)'!C20</f>
        <v>93500</v>
      </c>
      <c r="R13" s="18">
        <f>'Formato 6 a)'!D20</f>
        <v>480500</v>
      </c>
      <c r="S13" s="18">
        <f>'Formato 6 a)'!E20</f>
        <v>282412.26</v>
      </c>
      <c r="T13" s="18">
        <f>'Formato 6 a)'!F20</f>
        <v>278098.25</v>
      </c>
      <c r="U13" s="18">
        <f>'Formato 6 a)'!G20</f>
        <v>198087.74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610000</v>
      </c>
      <c r="Q14" s="18">
        <f>'Formato 6 a)'!C21</f>
        <v>-166024.91</v>
      </c>
      <c r="R14" s="18">
        <f>'Formato 6 a)'!D21</f>
        <v>443975.08999999997</v>
      </c>
      <c r="S14" s="18">
        <f>'Formato 6 a)'!E21</f>
        <v>140622.65</v>
      </c>
      <c r="T14" s="18">
        <f>'Formato 6 a)'!F21</f>
        <v>140622.65</v>
      </c>
      <c r="U14" s="18">
        <f>'Formato 6 a)'!G21</f>
        <v>303352.43999999994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3043500</v>
      </c>
      <c r="Q15" s="18">
        <f>'Formato 6 a)'!C22</f>
        <v>1889000</v>
      </c>
      <c r="R15" s="18">
        <f>'Formato 6 a)'!D22</f>
        <v>4932500</v>
      </c>
      <c r="S15" s="18">
        <f>'Formato 6 a)'!E22</f>
        <v>3423376.29</v>
      </c>
      <c r="T15" s="18">
        <f>'Formato 6 a)'!F22</f>
        <v>3331681.79</v>
      </c>
      <c r="U15" s="18">
        <f>'Formato 6 a)'!G22</f>
        <v>1509123.71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82000</v>
      </c>
      <c r="Q16" s="18">
        <f>'Formato 6 a)'!C23</f>
        <v>27000</v>
      </c>
      <c r="R16" s="18">
        <f>'Formato 6 a)'!D23</f>
        <v>109000</v>
      </c>
      <c r="S16" s="18">
        <f>'Formato 6 a)'!E23</f>
        <v>79635</v>
      </c>
      <c r="T16" s="18">
        <f>'Formato 6 a)'!F23</f>
        <v>79635</v>
      </c>
      <c r="U16" s="18">
        <f>'Formato 6 a)'!G23</f>
        <v>29365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5698000</v>
      </c>
      <c r="Q17" s="18">
        <f>'Formato 6 a)'!C24</f>
        <v>637940</v>
      </c>
      <c r="R17" s="18">
        <f>'Formato 6 a)'!D24</f>
        <v>6335940</v>
      </c>
      <c r="S17" s="18">
        <f>'Formato 6 a)'!E24</f>
        <v>3951474.88</v>
      </c>
      <c r="T17" s="18">
        <f>'Formato 6 a)'!F24</f>
        <v>3951474.88</v>
      </c>
      <c r="U17" s="18">
        <f>'Formato 6 a)'!G24</f>
        <v>2384465.12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609000</v>
      </c>
      <c r="Q18" s="18">
        <f>'Formato 6 a)'!C25</f>
        <v>-39600</v>
      </c>
      <c r="R18" s="18">
        <f>'Formato 6 a)'!D25</f>
        <v>569400</v>
      </c>
      <c r="S18" s="18">
        <f>'Formato 6 a)'!E25</f>
        <v>290318.26</v>
      </c>
      <c r="T18" s="18">
        <f>'Formato 6 a)'!F25</f>
        <v>290318.26</v>
      </c>
      <c r="U18" s="18">
        <f>'Formato 6 a)'!G25</f>
        <v>279081.74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34838.589999999997</v>
      </c>
      <c r="R19" s="18">
        <f>'Formato 6 a)'!D26</f>
        <v>34838.589999999997</v>
      </c>
      <c r="S19" s="18">
        <f>'Formato 6 a)'!E26</f>
        <v>34838.589999999997</v>
      </c>
      <c r="T19" s="18">
        <f>'Formato 6 a)'!F26</f>
        <v>34838.589999999997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1475000</v>
      </c>
      <c r="Q20" s="18">
        <f>'Formato 6 a)'!C27</f>
        <v>323160.44</v>
      </c>
      <c r="R20" s="18">
        <f>'Formato 6 a)'!D27</f>
        <v>1798160.44</v>
      </c>
      <c r="S20" s="18">
        <f>'Formato 6 a)'!E27</f>
        <v>882476.67</v>
      </c>
      <c r="T20" s="18">
        <f>'Formato 6 a)'!F27</f>
        <v>882476.67</v>
      </c>
      <c r="U20" s="18">
        <f>'Formato 6 a)'!G27</f>
        <v>915683.7699999999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28275370.190000001</v>
      </c>
      <c r="Q21" s="18">
        <f>'Formato 6 a)'!C28</f>
        <v>3107254.1700000004</v>
      </c>
      <c r="R21" s="18">
        <f>'Formato 6 a)'!D28</f>
        <v>31382624.359999999</v>
      </c>
      <c r="S21" s="18">
        <f>'Formato 6 a)'!E28</f>
        <v>24954053.979999997</v>
      </c>
      <c r="T21" s="18">
        <f>'Formato 6 a)'!F28</f>
        <v>24233734.389999997</v>
      </c>
      <c r="U21" s="18">
        <f>'Formato 6 a)'!G28</f>
        <v>6428570.3800000008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13186000</v>
      </c>
      <c r="Q22" s="18">
        <f>'Formato 6 a)'!C29</f>
        <v>-115317.67</v>
      </c>
      <c r="R22" s="18">
        <f>'Formato 6 a)'!D29</f>
        <v>13070682.33</v>
      </c>
      <c r="S22" s="18">
        <f>'Formato 6 a)'!E29</f>
        <v>11685749.529999999</v>
      </c>
      <c r="T22" s="18">
        <f>'Formato 6 a)'!F29</f>
        <v>11079521.26</v>
      </c>
      <c r="U22" s="18">
        <f>'Formato 6 a)'!G29</f>
        <v>1384932.8000000007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1078440</v>
      </c>
      <c r="Q23" s="18">
        <f>'Formato 6 a)'!C30</f>
        <v>830000</v>
      </c>
      <c r="R23" s="18">
        <f>'Formato 6 a)'!D30</f>
        <v>1908440</v>
      </c>
      <c r="S23" s="18">
        <f>'Formato 6 a)'!E30</f>
        <v>1347917.32</v>
      </c>
      <c r="T23" s="18">
        <f>'Formato 6 a)'!F30</f>
        <v>1327037.32</v>
      </c>
      <c r="U23" s="18">
        <f>'Formato 6 a)'!G30</f>
        <v>560522.67999999993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490000</v>
      </c>
      <c r="Q24" s="18">
        <f>'Formato 6 a)'!C31</f>
        <v>336180</v>
      </c>
      <c r="R24" s="18">
        <f>'Formato 6 a)'!D31</f>
        <v>826180</v>
      </c>
      <c r="S24" s="18">
        <f>'Formato 6 a)'!E31</f>
        <v>407128.54</v>
      </c>
      <c r="T24" s="18">
        <f>'Formato 6 a)'!F31</f>
        <v>407128.54</v>
      </c>
      <c r="U24" s="18">
        <f>'Formato 6 a)'!G31</f>
        <v>419051.46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593500</v>
      </c>
      <c r="Q25" s="18">
        <f>'Formato 6 a)'!C32</f>
        <v>281000</v>
      </c>
      <c r="R25" s="18">
        <f>'Formato 6 a)'!D32</f>
        <v>874500</v>
      </c>
      <c r="S25" s="18">
        <f>'Formato 6 a)'!E32</f>
        <v>624453.4</v>
      </c>
      <c r="T25" s="18">
        <f>'Formato 6 a)'!F32</f>
        <v>613124.71</v>
      </c>
      <c r="U25" s="18">
        <f>'Formato 6 a)'!G32</f>
        <v>250046.59999999998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1404000</v>
      </c>
      <c r="Q26" s="18">
        <f>'Formato 6 a)'!C33</f>
        <v>379600</v>
      </c>
      <c r="R26" s="18">
        <f>'Formato 6 a)'!D33</f>
        <v>1783600</v>
      </c>
      <c r="S26" s="18">
        <f>'Formato 6 a)'!E33</f>
        <v>738349.41</v>
      </c>
      <c r="T26" s="18">
        <f>'Formato 6 a)'!F33</f>
        <v>738349.41</v>
      </c>
      <c r="U26" s="18">
        <f>'Formato 6 a)'!G33</f>
        <v>1045250.59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675000</v>
      </c>
      <c r="Q27" s="18">
        <f>'Formato 6 a)'!C34</f>
        <v>-93651.55</v>
      </c>
      <c r="R27" s="18">
        <f>'Formato 6 a)'!D34</f>
        <v>581348.44999999995</v>
      </c>
      <c r="S27" s="18">
        <f>'Formato 6 a)'!E34</f>
        <v>281562.78000000003</v>
      </c>
      <c r="T27" s="18">
        <f>'Formato 6 a)'!F34</f>
        <v>281562.78000000003</v>
      </c>
      <c r="U27" s="18">
        <f>'Formato 6 a)'!G34</f>
        <v>299785.66999999993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87000</v>
      </c>
      <c r="Q28" s="18">
        <f>'Formato 6 a)'!C35</f>
        <v>0</v>
      </c>
      <c r="R28" s="18">
        <f>'Formato 6 a)'!D35</f>
        <v>87000</v>
      </c>
      <c r="S28" s="18">
        <f>'Formato 6 a)'!E35</f>
        <v>25417.1</v>
      </c>
      <c r="T28" s="18">
        <f>'Formato 6 a)'!F35</f>
        <v>25417.1</v>
      </c>
      <c r="U28" s="18">
        <f>'Formato 6 a)'!G35</f>
        <v>61582.9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7865000</v>
      </c>
      <c r="Q29" s="18">
        <f>'Formato 6 a)'!C36</f>
        <v>1250000</v>
      </c>
      <c r="R29" s="18">
        <f>'Formato 6 a)'!D36</f>
        <v>9115000</v>
      </c>
      <c r="S29" s="18">
        <f>'Formato 6 a)'!E36</f>
        <v>8103716.3399999999</v>
      </c>
      <c r="T29" s="18">
        <f>'Formato 6 a)'!F36</f>
        <v>8082028.3200000003</v>
      </c>
      <c r="U29" s="18">
        <f>'Formato 6 a)'!G36</f>
        <v>1011283.6600000001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2896430.19</v>
      </c>
      <c r="Q30" s="18">
        <f>'Formato 6 a)'!C37</f>
        <v>239443.39</v>
      </c>
      <c r="R30" s="18">
        <f>'Formato 6 a)'!D37</f>
        <v>3135873.58</v>
      </c>
      <c r="S30" s="18">
        <f>'Formato 6 a)'!E37</f>
        <v>1739759.56</v>
      </c>
      <c r="T30" s="18">
        <f>'Formato 6 a)'!F37</f>
        <v>1679564.95</v>
      </c>
      <c r="U30" s="18">
        <f>'Formato 6 a)'!G37</f>
        <v>1396114.02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14279015.43</v>
      </c>
      <c r="Q31" s="18">
        <f>'Formato 6 a)'!C38</f>
        <v>5247150</v>
      </c>
      <c r="R31" s="18">
        <f>'Formato 6 a)'!D38</f>
        <v>19526165.43</v>
      </c>
      <c r="S31" s="18">
        <f>'Formato 6 a)'!E38</f>
        <v>16192241.460000001</v>
      </c>
      <c r="T31" s="18">
        <f>'Formato 6 a)'!F38</f>
        <v>16192241.460000001</v>
      </c>
      <c r="U31" s="18">
        <f>'Formato 6 a)'!G38</f>
        <v>3333923.9699999997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5929015.4299999997</v>
      </c>
      <c r="Q32" s="18">
        <f>'Formato 6 a)'!C39</f>
        <v>-450000</v>
      </c>
      <c r="R32" s="18">
        <f>'Formato 6 a)'!D39</f>
        <v>5479015.4299999997</v>
      </c>
      <c r="S32" s="18">
        <f>'Formato 6 a)'!E39</f>
        <v>5408240.6200000001</v>
      </c>
      <c r="T32" s="18">
        <f>'Formato 6 a)'!F39</f>
        <v>5408240.6200000001</v>
      </c>
      <c r="U32" s="18">
        <f>'Formato 6 a)'!G39</f>
        <v>70774.80999999959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1020000</v>
      </c>
      <c r="Q33" s="18">
        <f>'Formato 6 a)'!C40</f>
        <v>-990000</v>
      </c>
      <c r="R33" s="18">
        <f>'Formato 6 a)'!D40</f>
        <v>30000</v>
      </c>
      <c r="S33" s="18">
        <f>'Formato 6 a)'!E40</f>
        <v>0</v>
      </c>
      <c r="T33" s="18">
        <f>'Formato 6 a)'!F40</f>
        <v>0</v>
      </c>
      <c r="U33" s="18">
        <f>'Formato 6 a)'!G40</f>
        <v>30000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7330000</v>
      </c>
      <c r="Q35" s="18">
        <f>'Formato 6 a)'!C42</f>
        <v>6687150</v>
      </c>
      <c r="R35" s="18">
        <f>'Formato 6 a)'!D42</f>
        <v>14017150</v>
      </c>
      <c r="S35" s="18">
        <f>'Formato 6 a)'!E42</f>
        <v>10784000.84</v>
      </c>
      <c r="T35" s="18">
        <f>'Formato 6 a)'!F42</f>
        <v>10784000.84</v>
      </c>
      <c r="U35" s="18">
        <f>'Formato 6 a)'!G42</f>
        <v>3233149.16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4170000</v>
      </c>
      <c r="Q41" s="18">
        <f>'Formato 6 a)'!C48</f>
        <v>1900474.8</v>
      </c>
      <c r="R41" s="18">
        <f>'Formato 6 a)'!D48</f>
        <v>6070474.7999999998</v>
      </c>
      <c r="S41" s="18">
        <f>'Formato 6 a)'!E48</f>
        <v>181334.31</v>
      </c>
      <c r="T41" s="18">
        <f>'Formato 6 a)'!F48</f>
        <v>181334.31</v>
      </c>
      <c r="U41" s="18">
        <f>'Formato 6 a)'!G48</f>
        <v>9726740.4900000002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75000</v>
      </c>
      <c r="Q42" s="18">
        <f>'Formato 6 a)'!C49</f>
        <v>223774.8</v>
      </c>
      <c r="R42" s="18">
        <f>'Formato 6 a)'!D49</f>
        <v>298774.8</v>
      </c>
      <c r="S42" s="18">
        <f>'Formato 6 a)'!E49</f>
        <v>152992.78</v>
      </c>
      <c r="T42" s="18">
        <f>'Formato 6 a)'!F49</f>
        <v>152992.78</v>
      </c>
      <c r="U42" s="18">
        <f>'Formato 6 a)'!G49</f>
        <v>145782.01999999999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136000</v>
      </c>
      <c r="R43" s="18">
        <f>'Formato 6 a)'!D50</f>
        <v>136000</v>
      </c>
      <c r="S43" s="18">
        <f>'Formato 6 a)'!E50</f>
        <v>20141.52</v>
      </c>
      <c r="T43" s="18">
        <f>'Formato 6 a)'!F50</f>
        <v>20141.52</v>
      </c>
      <c r="U43" s="18">
        <f>'Formato 6 a)'!G50</f>
        <v>115858.48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1370000</v>
      </c>
      <c r="R45" s="18">
        <f>'Formato 6 a)'!D52</f>
        <v>1370000</v>
      </c>
      <c r="S45" s="18">
        <f>'Formato 6 a)'!E52</f>
        <v>0</v>
      </c>
      <c r="T45" s="18">
        <f>'Formato 6 a)'!F52</f>
        <v>0</v>
      </c>
      <c r="U45" s="18">
        <f>'Formato 6 a)'!G52</f>
        <v>1370000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95000</v>
      </c>
      <c r="Q47" s="18">
        <f>'Formato 6 a)'!C54</f>
        <v>8300</v>
      </c>
      <c r="R47" s="18">
        <f>'Formato 6 a)'!D54</f>
        <v>103300</v>
      </c>
      <c r="S47" s="18">
        <f>'Formato 6 a)'!E54</f>
        <v>8200.01</v>
      </c>
      <c r="T47" s="18">
        <f>'Formato 6 a)'!F54</f>
        <v>8200.01</v>
      </c>
      <c r="U47" s="18">
        <f>'Formato 6 a)'!G54</f>
        <v>95099.99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4000000</v>
      </c>
      <c r="Q49" s="18">
        <f>'Formato 6 a)'!C56</f>
        <v>0</v>
      </c>
      <c r="R49" s="18">
        <f>'Formato 6 a)'!D56</f>
        <v>4000000</v>
      </c>
      <c r="S49" s="18">
        <f>'Formato 6 a)'!E56</f>
        <v>0</v>
      </c>
      <c r="T49" s="18">
        <f>'Formato 6 a)'!F56</f>
        <v>0</v>
      </c>
      <c r="U49" s="18">
        <f>'Formato 6 a)'!G56</f>
        <v>4000000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162400</v>
      </c>
      <c r="R50" s="18">
        <f>'Formato 6 a)'!D57</f>
        <v>162400</v>
      </c>
      <c r="S50" s="18">
        <f>'Formato 6 a)'!E57</f>
        <v>0</v>
      </c>
      <c r="T50" s="18">
        <f>'Formato 6 a)'!F57</f>
        <v>0</v>
      </c>
      <c r="U50" s="18">
        <f>'Formato 6 a)'!G57</f>
        <v>4000000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7438688.9299999997</v>
      </c>
      <c r="Q51" s="18">
        <f>'Formato 6 a)'!C58</f>
        <v>1718861.4900000002</v>
      </c>
      <c r="R51" s="18">
        <f>'Formato 6 a)'!D58</f>
        <v>9157550.4199999999</v>
      </c>
      <c r="S51" s="18">
        <f>'Formato 6 a)'!E58</f>
        <v>162400</v>
      </c>
      <c r="T51" s="18">
        <f>'Formato 6 a)'!F58</f>
        <v>162400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4938688.93</v>
      </c>
      <c r="Q52" s="18">
        <f>'Formato 6 a)'!C59</f>
        <v>1876564.36</v>
      </c>
      <c r="R52" s="18">
        <f>'Formato 6 a)'!D59</f>
        <v>6815253.29</v>
      </c>
      <c r="S52" s="18">
        <f>'Formato 6 a)'!E59</f>
        <v>5317648.43</v>
      </c>
      <c r="T52" s="18">
        <f>'Formato 6 a)'!F59</f>
        <v>5317648.43</v>
      </c>
      <c r="U52" s="18">
        <f>'Formato 6 a)'!G59</f>
        <v>3839901.99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2000000</v>
      </c>
      <c r="Q53" s="18">
        <f>'Formato 6 a)'!C60</f>
        <v>-157702.87</v>
      </c>
      <c r="R53" s="18">
        <f>'Formato 6 a)'!D60</f>
        <v>1842297.13</v>
      </c>
      <c r="S53" s="18">
        <f>'Formato 6 a)'!E60</f>
        <v>3421085.63</v>
      </c>
      <c r="T53" s="18">
        <f>'Formato 6 a)'!F60</f>
        <v>3421085.63</v>
      </c>
      <c r="U53" s="18">
        <f>'Formato 6 a)'!G60</f>
        <v>3394167.66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500000</v>
      </c>
      <c r="Q54" s="18">
        <f>'Formato 6 a)'!C61</f>
        <v>0</v>
      </c>
      <c r="R54" s="18">
        <f>'Formato 6 a)'!D61</f>
        <v>500000</v>
      </c>
      <c r="S54" s="18">
        <f>'Formato 6 a)'!E61</f>
        <v>1785362.8</v>
      </c>
      <c r="T54" s="18">
        <f>'Formato 6 a)'!F61</f>
        <v>1785362.8</v>
      </c>
      <c r="U54" s="18">
        <f>'Formato 6 a)'!G61</f>
        <v>56934.329999999842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1182000</v>
      </c>
      <c r="Q55" s="18">
        <f>'Formato 6 a)'!C62</f>
        <v>-1182000</v>
      </c>
      <c r="R55" s="18">
        <f>'Formato 6 a)'!D62</f>
        <v>0</v>
      </c>
      <c r="S55" s="18">
        <f>'Formato 6 a)'!E62</f>
        <v>111200</v>
      </c>
      <c r="T55" s="18">
        <f>'Formato 6 a)'!F62</f>
        <v>111200</v>
      </c>
      <c r="U55" s="18">
        <f>'Formato 6 a)'!G62</f>
        <v>388800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2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1182000</v>
      </c>
      <c r="Q63" s="18">
        <f>'Formato 6 a)'!C70</f>
        <v>-1182000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48850000</v>
      </c>
      <c r="Q76">
        <f>'Formato 6 a)'!C84</f>
        <v>61402436.68</v>
      </c>
      <c r="R76">
        <f>'Formato 6 a)'!D84</f>
        <v>110252436.68000001</v>
      </c>
      <c r="S76">
        <f>'Formato 6 a)'!E84</f>
        <v>81343040</v>
      </c>
      <c r="T76">
        <f>'Formato 6 a)'!F84</f>
        <v>80314589.030000001</v>
      </c>
      <c r="U76">
        <f>'Formato 6 a)'!G84</f>
        <v>28909396.68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22966997.91</v>
      </c>
      <c r="Q77">
        <f>'Formato 6 a)'!C85</f>
        <v>-2557934.0000000005</v>
      </c>
      <c r="R77">
        <f>'Formato 6 a)'!D85</f>
        <v>20409063.91</v>
      </c>
      <c r="S77">
        <f>'Formato 6 a)'!E85</f>
        <v>20409063.75</v>
      </c>
      <c r="T77">
        <f>'Formato 6 a)'!F85</f>
        <v>20409063.75</v>
      </c>
      <c r="U77">
        <f>'Formato 6 a)'!G85</f>
        <v>0.15999999991618097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14998327.199999999</v>
      </c>
      <c r="Q78">
        <f>'Formato 6 a)'!C86</f>
        <v>-1537510.08</v>
      </c>
      <c r="R78">
        <f>'Formato 6 a)'!D86</f>
        <v>13460817.119999999</v>
      </c>
      <c r="S78">
        <f>'Formato 6 a)'!E86</f>
        <v>13460817.119999999</v>
      </c>
      <c r="T78">
        <f>'Formato 6 a)'!F86</f>
        <v>13460817.119999999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194160</v>
      </c>
      <c r="Q79">
        <f>'Formato 6 a)'!C87</f>
        <v>-81150.09</v>
      </c>
      <c r="R79">
        <f>'Formato 6 a)'!D87</f>
        <v>113009.91</v>
      </c>
      <c r="S79">
        <f>'Formato 6 a)'!E87</f>
        <v>113009.91</v>
      </c>
      <c r="T79">
        <f>'Formato 6 a)'!F87</f>
        <v>113009.91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2625012.5499999998</v>
      </c>
      <c r="Q80">
        <f>'Formato 6 a)'!C88</f>
        <v>-667079.17000000004</v>
      </c>
      <c r="R80">
        <f>'Formato 6 a)'!D88</f>
        <v>1957933.38</v>
      </c>
      <c r="S80">
        <f>'Formato 6 a)'!E88</f>
        <v>1957933.22</v>
      </c>
      <c r="T80">
        <f>'Formato 6 a)'!F88</f>
        <v>1957933.22</v>
      </c>
      <c r="U80">
        <f>'Formato 6 a)'!G88</f>
        <v>0.15999999991618097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350000</v>
      </c>
      <c r="Q81">
        <f>'Formato 6 a)'!C89</f>
        <v>-140260</v>
      </c>
      <c r="R81">
        <f>'Formato 6 a)'!D89</f>
        <v>209740</v>
      </c>
      <c r="S81">
        <f>'Formato 6 a)'!E89</f>
        <v>209740</v>
      </c>
      <c r="T81">
        <f>'Formato 6 a)'!F89</f>
        <v>209740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4799498.16</v>
      </c>
      <c r="Q82">
        <f>'Formato 6 a)'!C90</f>
        <v>-131934.66</v>
      </c>
      <c r="R82">
        <f>'Formato 6 a)'!D90</f>
        <v>4667563.5</v>
      </c>
      <c r="S82">
        <f>'Formato 6 a)'!E90</f>
        <v>4667563.5</v>
      </c>
      <c r="T82">
        <f>'Formato 6 a)'!F90</f>
        <v>4667563.5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982862.09</v>
      </c>
      <c r="Q85">
        <f>'Formato 6 a)'!C93</f>
        <v>2021183.96</v>
      </c>
      <c r="R85">
        <f>'Formato 6 a)'!D93</f>
        <v>3004046.05</v>
      </c>
      <c r="S85">
        <f>'Formato 6 a)'!E93</f>
        <v>3004046.05</v>
      </c>
      <c r="T85">
        <f>'Formato 6 a)'!F93</f>
        <v>3004046.05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50000</v>
      </c>
      <c r="Q86">
        <f>'Formato 6 a)'!C94</f>
        <v>-8007.55</v>
      </c>
      <c r="R86">
        <f>'Formato 6 a)'!D94</f>
        <v>41992.45</v>
      </c>
      <c r="S86">
        <f>'Formato 6 a)'!E94</f>
        <v>41992.45</v>
      </c>
      <c r="T86">
        <f>'Formato 6 a)'!F94</f>
        <v>41992.45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5000</v>
      </c>
      <c r="Q87">
        <f>'Formato 6 a)'!C95</f>
        <v>-5000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10000</v>
      </c>
      <c r="Q88">
        <f>'Formato 6 a)'!C96</f>
        <v>-7250</v>
      </c>
      <c r="R88">
        <f>'Formato 6 a)'!D96</f>
        <v>2750</v>
      </c>
      <c r="S88">
        <f>'Formato 6 a)'!E96</f>
        <v>2750</v>
      </c>
      <c r="T88">
        <f>'Formato 6 a)'!F96</f>
        <v>2750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15000</v>
      </c>
      <c r="Q89">
        <f>'Formato 6 a)'!C97</f>
        <v>-15000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5000</v>
      </c>
      <c r="Q90">
        <f>'Formato 6 a)'!C98</f>
        <v>-4700</v>
      </c>
      <c r="R90">
        <f>'Formato 6 a)'!D98</f>
        <v>300</v>
      </c>
      <c r="S90">
        <f>'Formato 6 a)'!E98</f>
        <v>300</v>
      </c>
      <c r="T90">
        <f>'Formato 6 a)'!F98</f>
        <v>300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677862.09</v>
      </c>
      <c r="Q91">
        <f>'Formato 6 a)'!C99</f>
        <v>2030321.02</v>
      </c>
      <c r="R91">
        <f>'Formato 6 a)'!D99</f>
        <v>2708183.11</v>
      </c>
      <c r="S91">
        <f>'Formato 6 a)'!E99</f>
        <v>2708183.11</v>
      </c>
      <c r="T91">
        <f>'Formato 6 a)'!F99</f>
        <v>2708183.11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10000</v>
      </c>
      <c r="Q93">
        <f>'Formato 6 a)'!C101</f>
        <v>-10000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210000</v>
      </c>
      <c r="Q94">
        <f>'Formato 6 a)'!C102</f>
        <v>40820.49</v>
      </c>
      <c r="R94">
        <f>'Formato 6 a)'!D102</f>
        <v>250820.49</v>
      </c>
      <c r="S94">
        <f>'Formato 6 a)'!E102</f>
        <v>250820.49</v>
      </c>
      <c r="T94">
        <f>'Formato 6 a)'!F102</f>
        <v>250820.49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1344300</v>
      </c>
      <c r="Q95">
        <f>'Formato 6 a)'!C103</f>
        <v>-1100399.96</v>
      </c>
      <c r="R95">
        <f>'Formato 6 a)'!D103</f>
        <v>243900.03999999998</v>
      </c>
      <c r="S95">
        <f>'Formato 6 a)'!E103</f>
        <v>243900.03999999998</v>
      </c>
      <c r="T95">
        <f>'Formato 6 a)'!F103</f>
        <v>243900.03999999998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281000</v>
      </c>
      <c r="Q99">
        <f>'Formato 6 a)'!C107</f>
        <v>-281000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63300</v>
      </c>
      <c r="Q100">
        <f>'Formato 6 a)'!C108</f>
        <v>-18300.05</v>
      </c>
      <c r="R100">
        <f>'Formato 6 a)'!D108</f>
        <v>44999.95</v>
      </c>
      <c r="S100">
        <f>'Formato 6 a)'!E108</f>
        <v>44999.95</v>
      </c>
      <c r="T100">
        <f>'Formato 6 a)'!F108</f>
        <v>44999.95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198900.09</v>
      </c>
      <c r="R103">
        <f>'Formato 6 a)'!D111</f>
        <v>198900.09</v>
      </c>
      <c r="S103">
        <f>'Formato 6 a)'!E111</f>
        <v>198900.09</v>
      </c>
      <c r="T103">
        <f>'Formato 6 a)'!F111</f>
        <v>198900.09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1000000</v>
      </c>
      <c r="Q104">
        <f>'Formato 6 a)'!C112</f>
        <v>-1000000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3300000</v>
      </c>
      <c r="Q105">
        <f>'Formato 6 a)'!C113</f>
        <v>538790.07000000007</v>
      </c>
      <c r="R105">
        <f>'Formato 6 a)'!D113</f>
        <v>3838790.0700000003</v>
      </c>
      <c r="S105">
        <f>'Formato 6 a)'!E113</f>
        <v>2596711.48</v>
      </c>
      <c r="T105">
        <f>'Formato 6 a)'!F113</f>
        <v>2596711.48</v>
      </c>
      <c r="U105">
        <f>'Formato 6 a)'!G113</f>
        <v>1242078.5900000003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1500000</v>
      </c>
      <c r="Q107">
        <f>'Formato 6 a)'!C115</f>
        <v>-1500000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1800000</v>
      </c>
      <c r="Q109">
        <f>'Formato 6 a)'!C117</f>
        <v>2038790.07</v>
      </c>
      <c r="R109">
        <f>'Formato 6 a)'!D117</f>
        <v>3838790.0700000003</v>
      </c>
      <c r="S109">
        <f>'Formato 6 a)'!E117</f>
        <v>2596711.48</v>
      </c>
      <c r="T109">
        <f>'Formato 6 a)'!F117</f>
        <v>2596711.48</v>
      </c>
      <c r="U109">
        <f>'Formato 6 a)'!G117</f>
        <v>1242078.5900000003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1210900</v>
      </c>
      <c r="R115">
        <f>'Formato 6 a)'!D123</f>
        <v>1210900</v>
      </c>
      <c r="S115">
        <f>'Formato 6 a)'!E123</f>
        <v>10900</v>
      </c>
      <c r="T115">
        <f>'Formato 6 a)'!F123</f>
        <v>10900</v>
      </c>
      <c r="U115">
        <f>'Formato 6 a)'!G123</f>
        <v>1200000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10900</v>
      </c>
      <c r="R116">
        <f>'Formato 6 a)'!D124</f>
        <v>10900</v>
      </c>
      <c r="S116">
        <f>'Formato 6 a)'!E124</f>
        <v>10900</v>
      </c>
      <c r="T116">
        <f>'Formato 6 a)'!F124</f>
        <v>10900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1200000</v>
      </c>
      <c r="R119">
        <f>'Formato 6 a)'!D127</f>
        <v>1200000</v>
      </c>
      <c r="S119">
        <f>'Formato 6 a)'!E127</f>
        <v>0</v>
      </c>
      <c r="T119">
        <f>'Formato 6 a)'!F127</f>
        <v>0</v>
      </c>
      <c r="U119">
        <f>'Formato 6 a)'!G127</f>
        <v>1200000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20255840</v>
      </c>
      <c r="Q125">
        <f>'Formato 6 a)'!C133</f>
        <v>61289896.609999999</v>
      </c>
      <c r="R125">
        <f>'Formato 6 a)'!D133</f>
        <v>81545736.609999999</v>
      </c>
      <c r="S125">
        <f>'Formato 6 a)'!E133</f>
        <v>55078418.68</v>
      </c>
      <c r="T125">
        <f>'Formato 6 a)'!F133</f>
        <v>54049967.709999993</v>
      </c>
      <c r="U125">
        <f>'Formato 6 a)'!G133</f>
        <v>26467317.93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19705840</v>
      </c>
      <c r="Q126">
        <f>'Formato 6 a)'!C134</f>
        <v>60653063.060000002</v>
      </c>
      <c r="R126">
        <f>'Formato 6 a)'!D134</f>
        <v>80358903.060000002</v>
      </c>
      <c r="S126">
        <f>'Formato 6 a)'!E134</f>
        <v>53891585.130000003</v>
      </c>
      <c r="T126">
        <f>'Formato 6 a)'!F134</f>
        <v>52863134.159999996</v>
      </c>
      <c r="U126">
        <f>'Formato 6 a)'!G134</f>
        <v>26467317.93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572121.55000000005</v>
      </c>
      <c r="R127">
        <f>'Formato 6 a)'!D135</f>
        <v>572121.55000000005</v>
      </c>
      <c r="S127">
        <f>'Formato 6 a)'!E135</f>
        <v>572121.55000000005</v>
      </c>
      <c r="T127">
        <f>'Formato 6 a)'!F135</f>
        <v>572121.55000000005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550000</v>
      </c>
      <c r="Q128">
        <f>'Formato 6 a)'!C136</f>
        <v>64712</v>
      </c>
      <c r="R128">
        <f>'Formato 6 a)'!D136</f>
        <v>614712</v>
      </c>
      <c r="S128">
        <f>'Formato 6 a)'!E136</f>
        <v>614712</v>
      </c>
      <c r="T128">
        <f>'Formato 6 a)'!F136</f>
        <v>614712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25" x14ac:dyDescent="0.4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ht="14.25" x14ac:dyDescent="0.4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ht="14.25" x14ac:dyDescent="0.4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173354250</v>
      </c>
      <c r="Q150">
        <f>'Formato 6 a)'!C159</f>
        <v>78999407.569999993</v>
      </c>
      <c r="R150">
        <f>'Formato 6 a)'!D159</f>
        <v>252353657.57000002</v>
      </c>
      <c r="S150">
        <f>'Formato 6 a)'!E159</f>
        <v>188454284.53000003</v>
      </c>
      <c r="T150">
        <f>'Formato 6 a)'!F159</f>
        <v>186393388.09</v>
      </c>
      <c r="U150">
        <f>'Formato 6 a)'!G159</f>
        <v>63899373.039999999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31"/>
  <sheetViews>
    <sheetView showGridLines="0" topLeftCell="B1" zoomScale="90" zoomScaleNormal="90" workbookViewId="0">
      <selection activeCell="D24" sqref="D2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7" t="s">
        <v>3290</v>
      </c>
      <c r="B1" s="177"/>
      <c r="C1" s="177"/>
      <c r="D1" s="177"/>
      <c r="E1" s="177"/>
      <c r="F1" s="177"/>
      <c r="G1" s="177"/>
    </row>
    <row r="2" spans="1:7" ht="14.25" x14ac:dyDescent="0.45">
      <c r="A2" s="158" t="str">
        <f>ENTE_PUBLICO_A</f>
        <v>MUNICIPIO DE TARIMORO GUANAJUATO, Gobierno del Estado de Guanajuato (a)</v>
      </c>
      <c r="B2" s="159"/>
      <c r="C2" s="159"/>
      <c r="D2" s="159"/>
      <c r="E2" s="159"/>
      <c r="F2" s="159"/>
      <c r="G2" s="160"/>
    </row>
    <row r="3" spans="1:7" x14ac:dyDescent="0.25">
      <c r="A3" s="161" t="s">
        <v>277</v>
      </c>
      <c r="B3" s="162"/>
      <c r="C3" s="162"/>
      <c r="D3" s="162"/>
      <c r="E3" s="162"/>
      <c r="F3" s="162"/>
      <c r="G3" s="163"/>
    </row>
    <row r="4" spans="1:7" x14ac:dyDescent="0.25">
      <c r="A4" s="161" t="s">
        <v>431</v>
      </c>
      <c r="B4" s="162"/>
      <c r="C4" s="162"/>
      <c r="D4" s="162"/>
      <c r="E4" s="162"/>
      <c r="F4" s="162"/>
      <c r="G4" s="163"/>
    </row>
    <row r="5" spans="1:7" ht="14.25" x14ac:dyDescent="0.45">
      <c r="A5" s="164" t="str">
        <f>TRIMESTRE</f>
        <v>Del 1 de enero al 30 de septiembre de 2021 (b)</v>
      </c>
      <c r="B5" s="165"/>
      <c r="C5" s="165"/>
      <c r="D5" s="165"/>
      <c r="E5" s="165"/>
      <c r="F5" s="165"/>
      <c r="G5" s="166"/>
    </row>
    <row r="6" spans="1:7" ht="14.25" x14ac:dyDescent="0.45">
      <c r="A6" s="167" t="s">
        <v>118</v>
      </c>
      <c r="B6" s="168"/>
      <c r="C6" s="168"/>
      <c r="D6" s="168"/>
      <c r="E6" s="168"/>
      <c r="F6" s="168"/>
      <c r="G6" s="169"/>
    </row>
    <row r="7" spans="1:7" x14ac:dyDescent="0.25">
      <c r="A7" s="173" t="s">
        <v>0</v>
      </c>
      <c r="B7" s="175" t="s">
        <v>279</v>
      </c>
      <c r="C7" s="175"/>
      <c r="D7" s="175"/>
      <c r="E7" s="175"/>
      <c r="F7" s="175"/>
      <c r="G7" s="179" t="s">
        <v>280</v>
      </c>
    </row>
    <row r="8" spans="1:7" ht="30" x14ac:dyDescent="0.25">
      <c r="A8" s="174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8"/>
    </row>
    <row r="9" spans="1:7" x14ac:dyDescent="0.25">
      <c r="A9" s="52" t="s">
        <v>440</v>
      </c>
      <c r="B9" s="204">
        <f>SUM(B10:B18)</f>
        <v>124504250</v>
      </c>
      <c r="C9" s="204">
        <f t="shared" ref="C9:G9" si="0">SUM(C10:C18)</f>
        <v>17596970.890000001</v>
      </c>
      <c r="D9" s="204">
        <f t="shared" si="0"/>
        <v>142101220.88999999</v>
      </c>
      <c r="E9" s="204">
        <f t="shared" si="0"/>
        <v>107111244.53</v>
      </c>
      <c r="F9" s="204">
        <f t="shared" si="0"/>
        <v>106078799.06</v>
      </c>
      <c r="G9" s="204">
        <f t="shared" si="0"/>
        <v>34989976.359999999</v>
      </c>
    </row>
    <row r="10" spans="1:7" s="24" customFormat="1" x14ac:dyDescent="0.25">
      <c r="A10" s="138" t="s">
        <v>432</v>
      </c>
      <c r="B10" s="145">
        <v>124504250</v>
      </c>
      <c r="C10" s="145">
        <v>0</v>
      </c>
      <c r="D10" s="146">
        <f>B10+C10</f>
        <v>124504250</v>
      </c>
      <c r="E10" s="145">
        <v>107111244.53</v>
      </c>
      <c r="F10" s="145">
        <v>106078799.06</v>
      </c>
      <c r="G10" s="146">
        <f>D10-E10</f>
        <v>17393005.469999999</v>
      </c>
    </row>
    <row r="11" spans="1:7" s="24" customFormat="1" x14ac:dyDescent="0.25">
      <c r="A11" s="138" t="s">
        <v>433</v>
      </c>
      <c r="B11" s="145">
        <v>0</v>
      </c>
      <c r="C11" s="145">
        <v>17596970.890000001</v>
      </c>
      <c r="D11" s="146">
        <f t="shared" ref="D11:D13" si="1">B11+C11</f>
        <v>17596970.890000001</v>
      </c>
      <c r="E11" s="145">
        <v>0</v>
      </c>
      <c r="F11" s="145">
        <v>0</v>
      </c>
      <c r="G11" s="146">
        <f t="shared" ref="G11:G13" si="2">D11-E11</f>
        <v>17596970.890000001</v>
      </c>
    </row>
    <row r="12" spans="1:7" s="24" customFormat="1" x14ac:dyDescent="0.25">
      <c r="A12" s="138" t="s">
        <v>434</v>
      </c>
      <c r="B12" s="146"/>
      <c r="C12" s="146"/>
      <c r="D12" s="146">
        <f t="shared" si="1"/>
        <v>0</v>
      </c>
      <c r="E12" s="146"/>
      <c r="F12" s="146"/>
      <c r="G12" s="146">
        <f t="shared" si="2"/>
        <v>0</v>
      </c>
    </row>
    <row r="13" spans="1:7" s="24" customFormat="1" x14ac:dyDescent="0.25">
      <c r="A13" s="138" t="s">
        <v>435</v>
      </c>
      <c r="B13" s="146"/>
      <c r="C13" s="146"/>
      <c r="D13" s="146">
        <f t="shared" si="1"/>
        <v>0</v>
      </c>
      <c r="E13" s="146"/>
      <c r="F13" s="146"/>
      <c r="G13" s="146">
        <f t="shared" si="2"/>
        <v>0</v>
      </c>
    </row>
    <row r="14" spans="1:7" s="24" customFormat="1" ht="14.25" x14ac:dyDescent="0.45">
      <c r="A14" s="138" t="s">
        <v>436</v>
      </c>
      <c r="B14" s="60"/>
      <c r="C14" s="60"/>
      <c r="D14" s="60"/>
      <c r="E14" s="60"/>
      <c r="F14" s="60"/>
      <c r="G14" s="75">
        <f t="shared" ref="G11:G17" si="3">D14-E14</f>
        <v>0</v>
      </c>
    </row>
    <row r="15" spans="1:7" s="24" customFormat="1" ht="14.25" x14ac:dyDescent="0.45">
      <c r="A15" s="138" t="s">
        <v>437</v>
      </c>
      <c r="B15" s="60"/>
      <c r="C15" s="60"/>
      <c r="D15" s="60"/>
      <c r="E15" s="60"/>
      <c r="F15" s="60"/>
      <c r="G15" s="75">
        <f t="shared" si="3"/>
        <v>0</v>
      </c>
    </row>
    <row r="16" spans="1:7" s="24" customFormat="1" ht="14.25" x14ac:dyDescent="0.45">
      <c r="A16" s="138" t="s">
        <v>438</v>
      </c>
      <c r="B16" s="60"/>
      <c r="C16" s="60"/>
      <c r="D16" s="60"/>
      <c r="E16" s="60"/>
      <c r="F16" s="60"/>
      <c r="G16" s="75">
        <f t="shared" si="3"/>
        <v>0</v>
      </c>
    </row>
    <row r="17" spans="1:7" s="24" customFormat="1" ht="14.25" x14ac:dyDescent="0.45">
      <c r="A17" s="138" t="s">
        <v>439</v>
      </c>
      <c r="B17" s="60"/>
      <c r="C17" s="60"/>
      <c r="D17" s="60"/>
      <c r="E17" s="60"/>
      <c r="F17" s="60"/>
      <c r="G17" s="75">
        <f t="shared" si="3"/>
        <v>0</v>
      </c>
    </row>
    <row r="18" spans="1:7" ht="14.25" x14ac:dyDescent="0.45">
      <c r="A18" s="74" t="s">
        <v>686</v>
      </c>
      <c r="B18" s="54"/>
      <c r="C18" s="54"/>
      <c r="D18" s="54"/>
      <c r="E18" s="54"/>
      <c r="F18" s="54"/>
      <c r="G18" s="54"/>
    </row>
    <row r="19" spans="1:7" s="24" customFormat="1" x14ac:dyDescent="0.25">
      <c r="A19" s="55" t="s">
        <v>441</v>
      </c>
      <c r="B19" s="201">
        <f>SUM(B20:B28)</f>
        <v>48850000</v>
      </c>
      <c r="C19" s="201">
        <f t="shared" ref="C19:G19" si="4">SUM(C20:C28)</f>
        <v>61402436.68</v>
      </c>
      <c r="D19" s="201">
        <f t="shared" si="4"/>
        <v>110252436.68000001</v>
      </c>
      <c r="E19" s="201">
        <f t="shared" si="4"/>
        <v>81343040</v>
      </c>
      <c r="F19" s="201">
        <f t="shared" si="4"/>
        <v>204410</v>
      </c>
      <c r="G19" s="201">
        <f t="shared" si="4"/>
        <v>28909396.680000007</v>
      </c>
    </row>
    <row r="20" spans="1:7" s="24" customFormat="1" x14ac:dyDescent="0.25">
      <c r="A20" s="138" t="s">
        <v>432</v>
      </c>
      <c r="B20" s="145">
        <v>48850000</v>
      </c>
      <c r="C20" s="145">
        <v>61402436.68</v>
      </c>
      <c r="D20" s="146">
        <f t="shared" ref="D20" si="5">B20+C20</f>
        <v>110252436.68000001</v>
      </c>
      <c r="E20" s="145">
        <v>81343040</v>
      </c>
      <c r="F20" s="145">
        <v>204410</v>
      </c>
      <c r="G20" s="146">
        <f t="shared" ref="G20" si="6">D20-E20</f>
        <v>28909396.680000007</v>
      </c>
    </row>
    <row r="21" spans="1:7" s="24" customFormat="1" ht="14.25" x14ac:dyDescent="0.45">
      <c r="A21" s="138" t="s">
        <v>433</v>
      </c>
      <c r="B21" s="60"/>
      <c r="C21" s="60"/>
      <c r="D21" s="60"/>
      <c r="E21" s="60"/>
      <c r="F21" s="60"/>
      <c r="G21" s="60">
        <f t="shared" ref="G21:G27" si="7">D21-E21</f>
        <v>0</v>
      </c>
    </row>
    <row r="22" spans="1:7" s="24" customFormat="1" ht="14.25" x14ac:dyDescent="0.45">
      <c r="A22" s="138" t="s">
        <v>434</v>
      </c>
      <c r="B22" s="60"/>
      <c r="C22" s="60"/>
      <c r="D22" s="60"/>
      <c r="E22" s="60"/>
      <c r="F22" s="60"/>
      <c r="G22" s="60">
        <f t="shared" si="7"/>
        <v>0</v>
      </c>
    </row>
    <row r="23" spans="1:7" s="24" customFormat="1" ht="14.25" x14ac:dyDescent="0.45">
      <c r="A23" s="138" t="s">
        <v>435</v>
      </c>
      <c r="B23" s="60"/>
      <c r="C23" s="60"/>
      <c r="D23" s="60"/>
      <c r="E23" s="60"/>
      <c r="F23" s="60"/>
      <c r="G23" s="60">
        <f t="shared" si="7"/>
        <v>0</v>
      </c>
    </row>
    <row r="24" spans="1:7" s="24" customFormat="1" ht="14.25" x14ac:dyDescent="0.45">
      <c r="A24" s="138" t="s">
        <v>436</v>
      </c>
      <c r="B24" s="60"/>
      <c r="C24" s="60"/>
      <c r="D24" s="60"/>
      <c r="E24" s="60"/>
      <c r="F24" s="60"/>
      <c r="G24" s="60">
        <f t="shared" si="7"/>
        <v>0</v>
      </c>
    </row>
    <row r="25" spans="1:7" s="24" customFormat="1" ht="14.25" x14ac:dyDescent="0.45">
      <c r="A25" s="138" t="s">
        <v>437</v>
      </c>
      <c r="B25" s="60"/>
      <c r="C25" s="60"/>
      <c r="D25" s="60"/>
      <c r="E25" s="60"/>
      <c r="F25" s="60"/>
      <c r="G25" s="60">
        <f t="shared" si="7"/>
        <v>0</v>
      </c>
    </row>
    <row r="26" spans="1:7" s="24" customFormat="1" ht="14.25" x14ac:dyDescent="0.45">
      <c r="A26" s="138" t="s">
        <v>438</v>
      </c>
      <c r="B26" s="60"/>
      <c r="C26" s="60"/>
      <c r="D26" s="60"/>
      <c r="E26" s="60"/>
      <c r="F26" s="60"/>
      <c r="G26" s="60">
        <f t="shared" si="7"/>
        <v>0</v>
      </c>
    </row>
    <row r="27" spans="1:7" s="24" customFormat="1" x14ac:dyDescent="0.25">
      <c r="A27" s="138" t="s">
        <v>439</v>
      </c>
      <c r="B27" s="60"/>
      <c r="C27" s="60"/>
      <c r="D27" s="60"/>
      <c r="E27" s="60"/>
      <c r="F27" s="60"/>
      <c r="G27" s="60">
        <f t="shared" si="7"/>
        <v>0</v>
      </c>
    </row>
    <row r="28" spans="1:7" x14ac:dyDescent="0.25">
      <c r="A28" s="74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201">
        <f>B9+B19</f>
        <v>173354250</v>
      </c>
      <c r="C29" s="201">
        <f t="shared" ref="C29:F29" si="8">C9+C19</f>
        <v>78999407.569999993</v>
      </c>
      <c r="D29" s="201">
        <f>B29+C29</f>
        <v>252353657.56999999</v>
      </c>
      <c r="E29" s="201">
        <f t="shared" si="8"/>
        <v>188454284.53</v>
      </c>
      <c r="F29" s="201">
        <f t="shared" si="8"/>
        <v>106283209.06</v>
      </c>
      <c r="G29" s="201">
        <f>D29-E29</f>
        <v>63899373.039999992</v>
      </c>
    </row>
    <row r="30" spans="1:7" x14ac:dyDescent="0.25">
      <c r="A30" s="58"/>
      <c r="B30" s="65"/>
      <c r="C30" s="65"/>
      <c r="D30" s="65"/>
      <c r="E30" s="65"/>
      <c r="F30" s="65"/>
      <c r="G30" s="76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124504250</v>
      </c>
      <c r="Q2" s="18">
        <f>GASTO_NE_T2</f>
        <v>17596970.890000001</v>
      </c>
      <c r="R2" s="18">
        <f>GASTO_NE_T3</f>
        <v>142101220.88999999</v>
      </c>
      <c r="S2" s="18">
        <f>GASTO_NE_T4</f>
        <v>107111244.53</v>
      </c>
      <c r="T2" s="18">
        <f>GASTO_NE_T5</f>
        <v>106078799.06</v>
      </c>
      <c r="U2" s="18">
        <f>GASTO_NE_T6</f>
        <v>34989976.359999999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48850000</v>
      </c>
      <c r="Q3" s="18">
        <f>GASTO_E_T2</f>
        <v>61402436.68</v>
      </c>
      <c r="R3" s="18">
        <f>GASTO_E_T3</f>
        <v>110252436.68000001</v>
      </c>
      <c r="S3" s="18">
        <f>GASTO_E_T4</f>
        <v>81343040</v>
      </c>
      <c r="T3" s="18">
        <f>GASTO_E_T5</f>
        <v>204410</v>
      </c>
      <c r="U3" s="18">
        <f>GASTO_E_T6</f>
        <v>28909396.680000007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173354250</v>
      </c>
      <c r="Q4" s="18">
        <f>TOTAL_E_T2</f>
        <v>78999407.569999993</v>
      </c>
      <c r="R4" s="18">
        <f>TOTAL_E_T3</f>
        <v>252353657.56999999</v>
      </c>
      <c r="S4" s="18">
        <f>TOTAL_E_T4</f>
        <v>188454284.53</v>
      </c>
      <c r="T4" s="18">
        <f>TOTAL_E_T5</f>
        <v>106283209.06</v>
      </c>
      <c r="U4" s="18">
        <f>TOTAL_E_T6</f>
        <v>63899373.039999992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topLeftCell="B46" zoomScale="90" zoomScaleNormal="90" workbookViewId="0">
      <selection activeCell="C55" sqref="C55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3" t="s">
        <v>3289</v>
      </c>
      <c r="B1" s="184"/>
      <c r="C1" s="184"/>
      <c r="D1" s="184"/>
      <c r="E1" s="184"/>
      <c r="F1" s="184"/>
      <c r="G1" s="184"/>
    </row>
    <row r="2" spans="1:7" ht="14.25" x14ac:dyDescent="0.45">
      <c r="A2" s="158" t="str">
        <f>ENTE_PUBLICO_A</f>
        <v>MUNICIPIO DE TARIMORO GUANAJUATO, Gobierno del Estado de Guanajuato (a)</v>
      </c>
      <c r="B2" s="159"/>
      <c r="C2" s="159"/>
      <c r="D2" s="159"/>
      <c r="E2" s="159"/>
      <c r="F2" s="159"/>
      <c r="G2" s="160"/>
    </row>
    <row r="3" spans="1:7" x14ac:dyDescent="0.25">
      <c r="A3" s="161" t="s">
        <v>396</v>
      </c>
      <c r="B3" s="162"/>
      <c r="C3" s="162"/>
      <c r="D3" s="162"/>
      <c r="E3" s="162"/>
      <c r="F3" s="162"/>
      <c r="G3" s="163"/>
    </row>
    <row r="4" spans="1:7" x14ac:dyDescent="0.25">
      <c r="A4" s="161" t="s">
        <v>397</v>
      </c>
      <c r="B4" s="162"/>
      <c r="C4" s="162"/>
      <c r="D4" s="162"/>
      <c r="E4" s="162"/>
      <c r="F4" s="162"/>
      <c r="G4" s="163"/>
    </row>
    <row r="5" spans="1:7" ht="14.25" x14ac:dyDescent="0.45">
      <c r="A5" s="164" t="str">
        <f>TRIMESTRE</f>
        <v>Del 1 de enero al 30 de septiembre de 2021 (b)</v>
      </c>
      <c r="B5" s="165"/>
      <c r="C5" s="165"/>
      <c r="D5" s="165"/>
      <c r="E5" s="165"/>
      <c r="F5" s="165"/>
      <c r="G5" s="166"/>
    </row>
    <row r="6" spans="1:7" ht="14.25" x14ac:dyDescent="0.45">
      <c r="A6" s="167" t="s">
        <v>118</v>
      </c>
      <c r="B6" s="168"/>
      <c r="C6" s="168"/>
      <c r="D6" s="168"/>
      <c r="E6" s="168"/>
      <c r="F6" s="168"/>
      <c r="G6" s="169"/>
    </row>
    <row r="7" spans="1:7" x14ac:dyDescent="0.25">
      <c r="A7" s="162" t="s">
        <v>0</v>
      </c>
      <c r="B7" s="167" t="s">
        <v>279</v>
      </c>
      <c r="C7" s="168"/>
      <c r="D7" s="168"/>
      <c r="E7" s="168"/>
      <c r="F7" s="169"/>
      <c r="G7" s="179" t="s">
        <v>3286</v>
      </c>
    </row>
    <row r="8" spans="1:7" ht="30.75" customHeight="1" x14ac:dyDescent="0.25">
      <c r="A8" s="162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8"/>
    </row>
    <row r="9" spans="1:7" x14ac:dyDescent="0.25">
      <c r="A9" s="52" t="s">
        <v>363</v>
      </c>
      <c r="B9" s="205">
        <v>124504250.00000001</v>
      </c>
      <c r="C9" s="205">
        <v>17596970.890000001</v>
      </c>
      <c r="D9" s="205">
        <v>142101220.88999999</v>
      </c>
      <c r="E9" s="205">
        <v>107111244.52999999</v>
      </c>
      <c r="F9" s="205">
        <v>106078799.05999999</v>
      </c>
      <c r="G9" s="205">
        <v>34989976.359999999</v>
      </c>
    </row>
    <row r="10" spans="1:7" x14ac:dyDescent="0.25">
      <c r="A10" s="53" t="s">
        <v>364</v>
      </c>
      <c r="B10" s="150">
        <v>57442352.620000005</v>
      </c>
      <c r="C10" s="150">
        <v>6680701.0199999996</v>
      </c>
      <c r="D10" s="150">
        <v>64123053.640000001</v>
      </c>
      <c r="E10" s="150">
        <v>50273916.979999997</v>
      </c>
      <c r="F10" s="150">
        <v>50003256.969999999</v>
      </c>
      <c r="G10" s="150">
        <v>13849136.66</v>
      </c>
    </row>
    <row r="11" spans="1:7" x14ac:dyDescent="0.25">
      <c r="A11" s="63" t="s">
        <v>365</v>
      </c>
      <c r="B11" s="149">
        <v>4351107.3600000003</v>
      </c>
      <c r="C11" s="149">
        <v>0</v>
      </c>
      <c r="D11" s="150">
        <v>4351107.3600000003</v>
      </c>
      <c r="E11" s="149">
        <v>4130864.67</v>
      </c>
      <c r="F11" s="149">
        <v>4130864.67</v>
      </c>
      <c r="G11" s="150">
        <v>220242.69000000041</v>
      </c>
    </row>
    <row r="12" spans="1:7" x14ac:dyDescent="0.25">
      <c r="A12" s="63" t="s">
        <v>366</v>
      </c>
      <c r="B12" s="149">
        <v>522469.95</v>
      </c>
      <c r="C12" s="149">
        <v>0</v>
      </c>
      <c r="D12" s="150">
        <v>522469.95</v>
      </c>
      <c r="E12" s="149">
        <v>359683.33</v>
      </c>
      <c r="F12" s="149">
        <v>359683.33</v>
      </c>
      <c r="G12" s="150">
        <v>162786.62</v>
      </c>
    </row>
    <row r="13" spans="1:7" x14ac:dyDescent="0.25">
      <c r="A13" s="63" t="s">
        <v>367</v>
      </c>
      <c r="B13" s="149">
        <v>28024800.93</v>
      </c>
      <c r="C13" s="149">
        <v>578969.87</v>
      </c>
      <c r="D13" s="150">
        <v>28603770.800000001</v>
      </c>
      <c r="E13" s="149">
        <v>24381682.120000001</v>
      </c>
      <c r="F13" s="149">
        <v>24348019.48</v>
      </c>
      <c r="G13" s="150">
        <v>4222088.68</v>
      </c>
    </row>
    <row r="14" spans="1:7" x14ac:dyDescent="0.25">
      <c r="A14" s="63" t="s">
        <v>368</v>
      </c>
      <c r="B14" s="150"/>
      <c r="C14" s="150"/>
      <c r="D14" s="150">
        <v>0</v>
      </c>
      <c r="E14" s="150"/>
      <c r="F14" s="150"/>
      <c r="G14" s="70">
        <f t="shared" ref="G12:G18" si="0">D14-E14</f>
        <v>0</v>
      </c>
    </row>
    <row r="15" spans="1:7" x14ac:dyDescent="0.25">
      <c r="A15" s="63" t="s">
        <v>369</v>
      </c>
      <c r="B15" s="149">
        <v>6025965.2000000002</v>
      </c>
      <c r="C15" s="149">
        <v>-230898.68</v>
      </c>
      <c r="D15" s="150">
        <f t="shared" ref="D15:D21" si="1">B15+C15</f>
        <v>5795066.5200000005</v>
      </c>
      <c r="E15" s="149">
        <v>4955160.28</v>
      </c>
      <c r="F15" s="149">
        <v>4934280.28</v>
      </c>
      <c r="G15" s="150">
        <v>839906.24000000022</v>
      </c>
    </row>
    <row r="16" spans="1:7" x14ac:dyDescent="0.25">
      <c r="A16" s="63" t="s">
        <v>370</v>
      </c>
      <c r="B16" s="150"/>
      <c r="C16" s="150"/>
      <c r="D16" s="150">
        <f t="shared" si="1"/>
        <v>0</v>
      </c>
      <c r="E16" s="150"/>
      <c r="F16" s="150"/>
      <c r="G16" s="150">
        <v>0</v>
      </c>
    </row>
    <row r="17" spans="1:7" x14ac:dyDescent="0.25">
      <c r="A17" s="63" t="s">
        <v>371</v>
      </c>
      <c r="B17" s="149">
        <v>7118860.96</v>
      </c>
      <c r="C17" s="149">
        <v>745954.08</v>
      </c>
      <c r="D17" s="150">
        <f t="shared" si="1"/>
        <v>7864815.04</v>
      </c>
      <c r="E17" s="149">
        <v>4201325.79</v>
      </c>
      <c r="F17" s="149">
        <v>4040253.05</v>
      </c>
      <c r="G17" s="150">
        <v>3663489.25</v>
      </c>
    </row>
    <row r="18" spans="1:7" x14ac:dyDescent="0.25">
      <c r="A18" s="63" t="s">
        <v>372</v>
      </c>
      <c r="B18" s="149">
        <v>11399148.220000001</v>
      </c>
      <c r="C18" s="149">
        <v>5586675.75</v>
      </c>
      <c r="D18" s="150">
        <f t="shared" si="1"/>
        <v>16985823.969999999</v>
      </c>
      <c r="E18" s="149">
        <v>12245200.789999999</v>
      </c>
      <c r="F18" s="149">
        <v>12190156.16</v>
      </c>
      <c r="G18" s="150">
        <v>4740623.18</v>
      </c>
    </row>
    <row r="19" spans="1:7" x14ac:dyDescent="0.25">
      <c r="A19" s="53" t="s">
        <v>373</v>
      </c>
      <c r="B19" s="150">
        <f>SUM(B20:B26)</f>
        <v>59875957.369999997</v>
      </c>
      <c r="C19" s="150">
        <f t="shared" ref="C19:G19" si="2">SUM(C20:C26)</f>
        <v>3664441.71</v>
      </c>
      <c r="D19" s="150">
        <f t="shared" si="2"/>
        <v>63540399.079999998</v>
      </c>
      <c r="E19" s="150">
        <v>45873939.789999992</v>
      </c>
      <c r="F19" s="150">
        <v>45112154.329999991</v>
      </c>
      <c r="G19" s="150">
        <v>17666459.289999999</v>
      </c>
    </row>
    <row r="20" spans="1:7" x14ac:dyDescent="0.25">
      <c r="A20" s="63" t="s">
        <v>374</v>
      </c>
      <c r="B20" s="149">
        <v>2643438.14</v>
      </c>
      <c r="C20" s="149">
        <v>60000</v>
      </c>
      <c r="D20" s="150">
        <f t="shared" ref="D20:D21" si="3">B20+C20</f>
        <v>2703438.14</v>
      </c>
      <c r="E20" s="149">
        <v>2086382.96</v>
      </c>
      <c r="F20" s="149">
        <v>2086382.96</v>
      </c>
      <c r="G20" s="150">
        <v>617055.18000000017</v>
      </c>
    </row>
    <row r="21" spans="1:7" x14ac:dyDescent="0.25">
      <c r="A21" s="63" t="s">
        <v>375</v>
      </c>
      <c r="B21" s="149">
        <v>50856830.009999998</v>
      </c>
      <c r="C21" s="149">
        <v>3537691.71</v>
      </c>
      <c r="D21" s="150">
        <f t="shared" si="3"/>
        <v>54394521.719999999</v>
      </c>
      <c r="E21" s="149">
        <v>38748132.140000001</v>
      </c>
      <c r="F21" s="149">
        <v>37986346.68</v>
      </c>
      <c r="G21" s="150">
        <v>15646389.579999998</v>
      </c>
    </row>
    <row r="22" spans="1:7" x14ac:dyDescent="0.25">
      <c r="A22" s="63" t="s">
        <v>376</v>
      </c>
      <c r="B22" s="150"/>
      <c r="C22" s="150"/>
      <c r="D22" s="150">
        <f t="shared" ref="D20:D26" si="4">B22+C22</f>
        <v>0</v>
      </c>
      <c r="E22" s="150"/>
      <c r="F22" s="150"/>
      <c r="G22" s="70">
        <f t="shared" ref="G21:G26" si="5">D22-E22</f>
        <v>0</v>
      </c>
    </row>
    <row r="23" spans="1:7" x14ac:dyDescent="0.25">
      <c r="A23" s="63" t="s">
        <v>377</v>
      </c>
      <c r="B23" s="149">
        <v>3678320.8</v>
      </c>
      <c r="C23" s="149">
        <v>116750</v>
      </c>
      <c r="D23" s="150">
        <v>3795070.8</v>
      </c>
      <c r="E23" s="149">
        <v>2786924.07</v>
      </c>
      <c r="F23" s="149">
        <v>2786924.07</v>
      </c>
      <c r="G23" s="70">
        <v>1008146.73</v>
      </c>
    </row>
    <row r="24" spans="1:7" x14ac:dyDescent="0.25">
      <c r="A24" s="63" t="s">
        <v>378</v>
      </c>
      <c r="B24" s="149">
        <v>1635012.51</v>
      </c>
      <c r="C24" s="149">
        <v>-50000</v>
      </c>
      <c r="D24" s="150">
        <v>1585012.51</v>
      </c>
      <c r="E24" s="149">
        <v>1477136.23</v>
      </c>
      <c r="F24" s="149">
        <v>1477136.23</v>
      </c>
      <c r="G24" s="70">
        <v>107876.28000000003</v>
      </c>
    </row>
    <row r="25" spans="1:7" x14ac:dyDescent="0.25">
      <c r="A25" s="63" t="s">
        <v>379</v>
      </c>
      <c r="B25" s="149">
        <v>352651.53</v>
      </c>
      <c r="C25" s="149">
        <v>0</v>
      </c>
      <c r="D25" s="150">
        <v>352651.53</v>
      </c>
      <c r="E25" s="149">
        <v>228998.73</v>
      </c>
      <c r="F25" s="149">
        <v>228998.73</v>
      </c>
      <c r="G25" s="70">
        <v>123652.80000000002</v>
      </c>
    </row>
    <row r="26" spans="1:7" x14ac:dyDescent="0.25">
      <c r="A26" s="63" t="s">
        <v>380</v>
      </c>
      <c r="B26" s="149">
        <v>709704.38</v>
      </c>
      <c r="C26" s="149">
        <v>0</v>
      </c>
      <c r="D26" s="150">
        <v>709704.38</v>
      </c>
      <c r="E26" s="149">
        <v>546365.66</v>
      </c>
      <c r="F26" s="149">
        <v>546365.66</v>
      </c>
      <c r="G26" s="70">
        <v>163338.71999999997</v>
      </c>
    </row>
    <row r="27" spans="1:7" x14ac:dyDescent="0.25">
      <c r="A27" s="53" t="s">
        <v>381</v>
      </c>
      <c r="B27" s="69">
        <v>7185940.0099999998</v>
      </c>
      <c r="C27" s="69">
        <v>7251828.1600000001</v>
      </c>
      <c r="D27" s="69">
        <v>14437768.170000002</v>
      </c>
      <c r="E27" s="69">
        <v>10963387.76</v>
      </c>
      <c r="F27" s="69">
        <v>10963387.76</v>
      </c>
      <c r="G27" s="69">
        <v>3474380.4100000011</v>
      </c>
    </row>
    <row r="28" spans="1:7" x14ac:dyDescent="0.25">
      <c r="A28" s="68" t="s">
        <v>382</v>
      </c>
      <c r="B28" s="149">
        <v>2440204.2999999998</v>
      </c>
      <c r="C28" s="149">
        <v>434678.16</v>
      </c>
      <c r="D28" s="150">
        <v>2874882.46</v>
      </c>
      <c r="E28" s="149">
        <v>2685878.54</v>
      </c>
      <c r="F28" s="149">
        <v>2685878.54</v>
      </c>
      <c r="G28" s="70">
        <v>189003.91999999993</v>
      </c>
    </row>
    <row r="29" spans="1:7" x14ac:dyDescent="0.25">
      <c r="A29" s="63" t="s">
        <v>383</v>
      </c>
      <c r="B29" s="149">
        <v>4745735.71</v>
      </c>
      <c r="C29" s="149">
        <v>6817150</v>
      </c>
      <c r="D29" s="150">
        <v>11562885.710000001</v>
      </c>
      <c r="E29" s="149">
        <v>8277509.2199999997</v>
      </c>
      <c r="F29" s="149">
        <v>8277509.2199999997</v>
      </c>
      <c r="G29" s="70">
        <v>3285376.4900000012</v>
      </c>
    </row>
    <row r="30" spans="1:7" x14ac:dyDescent="0.25">
      <c r="A30" s="63" t="s">
        <v>384</v>
      </c>
      <c r="B30" s="69"/>
      <c r="C30" s="69"/>
      <c r="D30" s="69"/>
      <c r="E30" s="69"/>
      <c r="F30" s="69"/>
      <c r="G30" s="70">
        <f t="shared" ref="G29:G36" si="6">D30-E30</f>
        <v>0</v>
      </c>
    </row>
    <row r="31" spans="1:7" x14ac:dyDescent="0.25">
      <c r="A31" s="63" t="s">
        <v>385</v>
      </c>
      <c r="B31" s="69"/>
      <c r="C31" s="69"/>
      <c r="D31" s="69"/>
      <c r="E31" s="69"/>
      <c r="F31" s="69"/>
      <c r="G31" s="70">
        <f t="shared" si="6"/>
        <v>0</v>
      </c>
    </row>
    <row r="32" spans="1:7" ht="14.25" x14ac:dyDescent="0.45">
      <c r="A32" s="63" t="s">
        <v>386</v>
      </c>
      <c r="B32" s="69"/>
      <c r="C32" s="69"/>
      <c r="D32" s="69"/>
      <c r="E32" s="69"/>
      <c r="F32" s="69"/>
      <c r="G32" s="70">
        <f t="shared" si="6"/>
        <v>0</v>
      </c>
    </row>
    <row r="33" spans="1:7" ht="14.25" x14ac:dyDescent="0.45">
      <c r="A33" s="63" t="s">
        <v>387</v>
      </c>
      <c r="B33" s="69"/>
      <c r="C33" s="69"/>
      <c r="D33" s="69"/>
      <c r="E33" s="69"/>
      <c r="F33" s="69"/>
      <c r="G33" s="70">
        <f t="shared" si="6"/>
        <v>0</v>
      </c>
    </row>
    <row r="34" spans="1:7" ht="14.25" x14ac:dyDescent="0.45">
      <c r="A34" s="63" t="s">
        <v>388</v>
      </c>
      <c r="B34" s="69"/>
      <c r="C34" s="69"/>
      <c r="D34" s="69"/>
      <c r="E34" s="69"/>
      <c r="F34" s="69"/>
      <c r="G34" s="70">
        <f t="shared" si="6"/>
        <v>0</v>
      </c>
    </row>
    <row r="35" spans="1:7" x14ac:dyDescent="0.25">
      <c r="A35" s="63" t="s">
        <v>389</v>
      </c>
      <c r="B35" s="69"/>
      <c r="C35" s="69"/>
      <c r="D35" s="69"/>
      <c r="E35" s="69"/>
      <c r="F35" s="69"/>
      <c r="G35" s="70">
        <f t="shared" si="6"/>
        <v>0</v>
      </c>
    </row>
    <row r="36" spans="1:7" x14ac:dyDescent="0.25">
      <c r="A36" s="63" t="s">
        <v>390</v>
      </c>
      <c r="B36" s="69"/>
      <c r="C36" s="69"/>
      <c r="D36" s="69"/>
      <c r="E36" s="69"/>
      <c r="F36" s="69"/>
      <c r="G36" s="70">
        <f t="shared" si="6"/>
        <v>0</v>
      </c>
    </row>
    <row r="37" spans="1:7" ht="30" x14ac:dyDescent="0.25">
      <c r="A37" s="64" t="s">
        <v>398</v>
      </c>
      <c r="B37" s="69">
        <f>SUM(B38:B41)</f>
        <v>0</v>
      </c>
      <c r="C37" s="69">
        <f>SUM(C38:C41)</f>
        <v>0</v>
      </c>
      <c r="D37" s="69">
        <f t="shared" ref="D37:F37" si="7">SUM(D38:D41)</f>
        <v>0</v>
      </c>
      <c r="E37" s="69">
        <f t="shared" si="7"/>
        <v>0</v>
      </c>
      <c r="F37" s="69">
        <f t="shared" si="7"/>
        <v>0</v>
      </c>
      <c r="G37" s="69">
        <f>SUM(G38:G41)</f>
        <v>0</v>
      </c>
    </row>
    <row r="38" spans="1:7" x14ac:dyDescent="0.25">
      <c r="A38" s="68" t="s">
        <v>391</v>
      </c>
      <c r="B38" s="69"/>
      <c r="C38" s="69"/>
      <c r="D38" s="69"/>
      <c r="E38" s="69"/>
      <c r="F38" s="69"/>
      <c r="G38" s="70">
        <f>D38-E38</f>
        <v>0</v>
      </c>
    </row>
    <row r="39" spans="1:7" ht="30" x14ac:dyDescent="0.25">
      <c r="A39" s="68" t="s">
        <v>392</v>
      </c>
      <c r="B39" s="149"/>
      <c r="C39" s="149"/>
      <c r="D39" s="70"/>
      <c r="E39" s="70"/>
      <c r="F39" s="70"/>
      <c r="G39" s="70">
        <f t="shared" ref="G39:G41" si="8">D39-E39</f>
        <v>0</v>
      </c>
    </row>
    <row r="40" spans="1:7" x14ac:dyDescent="0.25">
      <c r="A40" s="68" t="s">
        <v>393</v>
      </c>
      <c r="B40" s="70"/>
      <c r="C40" s="70"/>
      <c r="D40" s="70"/>
      <c r="E40" s="70"/>
      <c r="F40" s="70"/>
      <c r="G40" s="70">
        <f t="shared" si="8"/>
        <v>0</v>
      </c>
    </row>
    <row r="41" spans="1:7" x14ac:dyDescent="0.25">
      <c r="A41" s="68" t="s">
        <v>394</v>
      </c>
      <c r="B41" s="70"/>
      <c r="C41" s="70"/>
      <c r="D41" s="70"/>
      <c r="E41" s="70"/>
      <c r="F41" s="70"/>
      <c r="G41" s="70">
        <f t="shared" si="8"/>
        <v>0</v>
      </c>
    </row>
    <row r="42" spans="1:7" x14ac:dyDescent="0.25">
      <c r="A42" s="68"/>
      <c r="B42" s="70"/>
      <c r="C42" s="70"/>
      <c r="D42" s="70"/>
      <c r="E42" s="70"/>
      <c r="F42" s="70"/>
      <c r="G42" s="70"/>
    </row>
    <row r="43" spans="1:7" x14ac:dyDescent="0.25">
      <c r="A43" s="55" t="s">
        <v>395</v>
      </c>
      <c r="B43" s="206">
        <v>48850000</v>
      </c>
      <c r="C43" s="206">
        <v>61402436.680000007</v>
      </c>
      <c r="D43" s="206">
        <v>110252436.68000001</v>
      </c>
      <c r="E43" s="71">
        <v>81343040</v>
      </c>
      <c r="F43" s="71">
        <v>80314589.030000001</v>
      </c>
      <c r="G43" s="71">
        <v>28909396.680000011</v>
      </c>
    </row>
    <row r="44" spans="1:7" x14ac:dyDescent="0.25">
      <c r="A44" s="53" t="s">
        <v>430</v>
      </c>
      <c r="B44" s="150">
        <v>24723532.32</v>
      </c>
      <c r="C44" s="150">
        <v>-2634115.41</v>
      </c>
      <c r="D44" s="150">
        <v>22089416.91</v>
      </c>
      <c r="E44" s="150">
        <v>22089416.75</v>
      </c>
      <c r="F44" s="150">
        <v>22089416.75</v>
      </c>
      <c r="G44" s="70">
        <v>0.16000000014901161</v>
      </c>
    </row>
    <row r="45" spans="1:7" x14ac:dyDescent="0.25">
      <c r="A45" s="68" t="s">
        <v>365</v>
      </c>
      <c r="B45" s="70"/>
      <c r="C45" s="150"/>
      <c r="D45" s="70"/>
      <c r="E45" s="70"/>
      <c r="F45" s="70"/>
      <c r="G45" s="70">
        <f>D45-E45</f>
        <v>0</v>
      </c>
    </row>
    <row r="46" spans="1:7" x14ac:dyDescent="0.25">
      <c r="A46" s="68" t="s">
        <v>366</v>
      </c>
      <c r="B46" s="70"/>
      <c r="C46" s="150"/>
      <c r="D46" s="70"/>
      <c r="E46" s="70"/>
      <c r="F46" s="70"/>
      <c r="G46" s="70">
        <f t="shared" ref="G46:G52" si="9">D46-E46</f>
        <v>0</v>
      </c>
    </row>
    <row r="47" spans="1:7" x14ac:dyDescent="0.25">
      <c r="A47" s="68" t="s">
        <v>367</v>
      </c>
      <c r="B47" s="70"/>
      <c r="C47" s="150"/>
      <c r="D47" s="150">
        <f t="shared" ref="D47" si="10">B47+C47</f>
        <v>0</v>
      </c>
      <c r="E47" s="149"/>
      <c r="F47" s="149"/>
      <c r="G47" s="70">
        <f t="shared" si="9"/>
        <v>0</v>
      </c>
    </row>
    <row r="48" spans="1:7" x14ac:dyDescent="0.25">
      <c r="A48" s="68" t="s">
        <v>368</v>
      </c>
      <c r="B48" s="70"/>
      <c r="C48" s="150"/>
      <c r="D48" s="70"/>
      <c r="E48" s="150"/>
      <c r="F48" s="150"/>
      <c r="G48" s="70">
        <f t="shared" si="9"/>
        <v>0</v>
      </c>
    </row>
    <row r="49" spans="1:7" x14ac:dyDescent="0.25">
      <c r="A49" s="68" t="s">
        <v>369</v>
      </c>
      <c r="B49" s="70"/>
      <c r="C49" s="149"/>
      <c r="D49" s="150">
        <f t="shared" ref="D49:D51" si="11">B49+C49</f>
        <v>0</v>
      </c>
      <c r="E49" s="149"/>
      <c r="F49" s="149"/>
      <c r="G49" s="70">
        <f t="shared" si="9"/>
        <v>0</v>
      </c>
    </row>
    <row r="50" spans="1:7" x14ac:dyDescent="0.25">
      <c r="A50" s="68" t="s">
        <v>370</v>
      </c>
      <c r="B50" s="70"/>
      <c r="C50" s="150"/>
      <c r="D50" s="70"/>
      <c r="E50" s="150"/>
      <c r="F50" s="150"/>
      <c r="G50" s="70">
        <f t="shared" si="9"/>
        <v>0</v>
      </c>
    </row>
    <row r="51" spans="1:7" x14ac:dyDescent="0.25">
      <c r="A51" s="68" t="s">
        <v>371</v>
      </c>
      <c r="B51" s="149">
        <v>24723532.32</v>
      </c>
      <c r="C51" s="149">
        <v>-2634115.41</v>
      </c>
      <c r="D51" s="150">
        <f t="shared" ref="D51:D57" si="12">B51+C51</f>
        <v>22089416.91</v>
      </c>
      <c r="E51" s="149">
        <v>22089416.75</v>
      </c>
      <c r="F51" s="149">
        <v>22089416.75</v>
      </c>
      <c r="G51" s="150">
        <f t="shared" si="9"/>
        <v>0.16000000014901161</v>
      </c>
    </row>
    <row r="52" spans="1:7" x14ac:dyDescent="0.25">
      <c r="A52" s="68" t="s">
        <v>372</v>
      </c>
      <c r="B52" s="150"/>
      <c r="C52" s="150"/>
      <c r="D52" s="150">
        <f t="shared" si="12"/>
        <v>0</v>
      </c>
      <c r="E52" s="150"/>
      <c r="F52" s="150"/>
      <c r="G52" s="150">
        <f t="shared" si="9"/>
        <v>0</v>
      </c>
    </row>
    <row r="53" spans="1:7" x14ac:dyDescent="0.25">
      <c r="A53" s="53" t="s">
        <v>373</v>
      </c>
      <c r="B53" s="150">
        <f>SUM(B54:B60)</f>
        <v>24126467.68</v>
      </c>
      <c r="C53" s="150">
        <f t="shared" ref="C53:G53" si="13">SUM(C54:C60)</f>
        <v>62736552.090000004</v>
      </c>
      <c r="D53" s="150">
        <f t="shared" si="13"/>
        <v>86863019.770000011</v>
      </c>
      <c r="E53" s="150">
        <f t="shared" si="13"/>
        <v>58588623.25</v>
      </c>
      <c r="F53" s="150">
        <f t="shared" si="13"/>
        <v>57560172.280000001</v>
      </c>
      <c r="G53" s="150">
        <f t="shared" si="13"/>
        <v>28274396.520000011</v>
      </c>
    </row>
    <row r="54" spans="1:7" x14ac:dyDescent="0.25">
      <c r="A54" s="68" t="s">
        <v>374</v>
      </c>
      <c r="B54" s="150"/>
      <c r="C54" s="150"/>
      <c r="D54" s="150">
        <f t="shared" ref="D54:D57" si="14">B54+C54</f>
        <v>0</v>
      </c>
      <c r="E54" s="150"/>
      <c r="F54" s="150"/>
      <c r="G54" s="150">
        <f t="shared" ref="G54:G57" si="15">D54-E54</f>
        <v>0</v>
      </c>
    </row>
    <row r="55" spans="1:7" x14ac:dyDescent="0.25">
      <c r="A55" s="68" t="s">
        <v>375</v>
      </c>
      <c r="B55" s="149">
        <v>23932307.68</v>
      </c>
      <c r="C55" s="149">
        <v>62707902.090000004</v>
      </c>
      <c r="D55" s="150">
        <f t="shared" si="14"/>
        <v>86640209.770000011</v>
      </c>
      <c r="E55" s="149">
        <v>58365813.25</v>
      </c>
      <c r="F55" s="149">
        <v>57337362.280000001</v>
      </c>
      <c r="G55" s="150">
        <f t="shared" si="15"/>
        <v>28274396.520000011</v>
      </c>
    </row>
    <row r="56" spans="1:7" x14ac:dyDescent="0.25">
      <c r="A56" s="68" t="s">
        <v>376</v>
      </c>
      <c r="B56" s="150"/>
      <c r="C56" s="150"/>
      <c r="D56" s="150">
        <f t="shared" si="14"/>
        <v>0</v>
      </c>
      <c r="E56" s="150"/>
      <c r="F56" s="150"/>
      <c r="G56" s="150">
        <f t="shared" si="15"/>
        <v>0</v>
      </c>
    </row>
    <row r="57" spans="1:7" x14ac:dyDescent="0.25">
      <c r="A57" s="48" t="s">
        <v>377</v>
      </c>
      <c r="B57" s="149">
        <v>194160</v>
      </c>
      <c r="C57" s="149">
        <v>28650</v>
      </c>
      <c r="D57" s="150">
        <f t="shared" si="14"/>
        <v>222810</v>
      </c>
      <c r="E57" s="149">
        <v>222810</v>
      </c>
      <c r="F57" s="149">
        <v>222810</v>
      </c>
      <c r="G57" s="150">
        <f t="shared" si="15"/>
        <v>0</v>
      </c>
    </row>
    <row r="58" spans="1:7" x14ac:dyDescent="0.25">
      <c r="A58" s="68" t="s">
        <v>378</v>
      </c>
      <c r="B58" s="69"/>
      <c r="C58" s="150"/>
      <c r="D58" s="69"/>
      <c r="E58" s="69"/>
      <c r="F58" s="69"/>
      <c r="G58" s="70">
        <f t="shared" ref="G55:G60" si="16">D58-E58</f>
        <v>0</v>
      </c>
    </row>
    <row r="59" spans="1:7" x14ac:dyDescent="0.25">
      <c r="A59" s="68" t="s">
        <v>379</v>
      </c>
      <c r="B59" s="69"/>
      <c r="C59" s="150"/>
      <c r="D59" s="69"/>
      <c r="E59" s="69"/>
      <c r="F59" s="69"/>
      <c r="G59" s="70">
        <f t="shared" si="16"/>
        <v>0</v>
      </c>
    </row>
    <row r="60" spans="1:7" x14ac:dyDescent="0.25">
      <c r="A60" s="68" t="s">
        <v>380</v>
      </c>
      <c r="B60" s="69"/>
      <c r="C60" s="150"/>
      <c r="D60" s="69"/>
      <c r="E60" s="69"/>
      <c r="F60" s="69"/>
      <c r="G60" s="70">
        <f t="shared" si="16"/>
        <v>0</v>
      </c>
    </row>
    <row r="61" spans="1:7" x14ac:dyDescent="0.25">
      <c r="A61" s="53" t="s">
        <v>381</v>
      </c>
      <c r="B61" s="69">
        <f>SUM(B62:B70)</f>
        <v>0</v>
      </c>
      <c r="C61" s="69">
        <v>1300000</v>
      </c>
      <c r="D61" s="69">
        <v>1300000</v>
      </c>
      <c r="E61" s="150">
        <f t="shared" ref="E61:G61" si="17">SUM(E62:E70)</f>
        <v>665000</v>
      </c>
      <c r="F61" s="150">
        <f t="shared" si="17"/>
        <v>665000</v>
      </c>
      <c r="G61" s="150">
        <f t="shared" si="17"/>
        <v>635000</v>
      </c>
    </row>
    <row r="62" spans="1:7" x14ac:dyDescent="0.25">
      <c r="A62" s="68" t="s">
        <v>382</v>
      </c>
      <c r="B62" s="149"/>
      <c r="C62" s="149">
        <v>100000</v>
      </c>
      <c r="D62" s="150">
        <v>100000</v>
      </c>
      <c r="E62" s="149">
        <v>100000</v>
      </c>
      <c r="F62" s="149">
        <v>100000</v>
      </c>
      <c r="G62" s="150">
        <f t="shared" ref="G62:G64" si="18">D62-E62</f>
        <v>0</v>
      </c>
    </row>
    <row r="63" spans="1:7" x14ac:dyDescent="0.25">
      <c r="A63" s="68" t="s">
        <v>383</v>
      </c>
      <c r="B63" s="149">
        <v>0</v>
      </c>
      <c r="C63" s="149">
        <v>1200000</v>
      </c>
      <c r="D63" s="150">
        <v>1200000</v>
      </c>
      <c r="E63" s="149">
        <v>565000</v>
      </c>
      <c r="F63" s="149">
        <v>565000</v>
      </c>
      <c r="G63" s="150">
        <f t="shared" si="18"/>
        <v>635000</v>
      </c>
    </row>
    <row r="64" spans="1:7" x14ac:dyDescent="0.25">
      <c r="A64" s="68" t="s">
        <v>384</v>
      </c>
      <c r="B64" s="69"/>
      <c r="C64" s="69"/>
      <c r="D64" s="69"/>
      <c r="E64" s="150"/>
      <c r="F64" s="150"/>
      <c r="G64" s="150">
        <f t="shared" si="18"/>
        <v>0</v>
      </c>
    </row>
    <row r="65" spans="1:8" x14ac:dyDescent="0.25">
      <c r="A65" s="68" t="s">
        <v>385</v>
      </c>
      <c r="B65" s="69"/>
      <c r="C65" s="69"/>
      <c r="D65" s="69"/>
      <c r="E65" s="69"/>
      <c r="F65" s="69"/>
      <c r="G65" s="70">
        <f t="shared" ref="G63:G70" si="19">D65-E65</f>
        <v>0</v>
      </c>
    </row>
    <row r="66" spans="1:8" x14ac:dyDescent="0.25">
      <c r="A66" s="68" t="s">
        <v>386</v>
      </c>
      <c r="B66" s="69"/>
      <c r="C66" s="69"/>
      <c r="D66" s="69"/>
      <c r="E66" s="69"/>
      <c r="F66" s="69"/>
      <c r="G66" s="70">
        <f t="shared" si="19"/>
        <v>0</v>
      </c>
    </row>
    <row r="67" spans="1:8" x14ac:dyDescent="0.25">
      <c r="A67" s="68" t="s">
        <v>387</v>
      </c>
      <c r="B67" s="69"/>
      <c r="C67" s="69"/>
      <c r="D67" s="69"/>
      <c r="E67" s="69"/>
      <c r="F67" s="69"/>
      <c r="G67" s="70">
        <f t="shared" si="19"/>
        <v>0</v>
      </c>
    </row>
    <row r="68" spans="1:8" x14ac:dyDescent="0.25">
      <c r="A68" s="68" t="s">
        <v>388</v>
      </c>
      <c r="B68" s="69"/>
      <c r="C68" s="69"/>
      <c r="D68" s="69"/>
      <c r="E68" s="69"/>
      <c r="F68" s="69"/>
      <c r="G68" s="70">
        <f t="shared" si="19"/>
        <v>0</v>
      </c>
    </row>
    <row r="69" spans="1:8" x14ac:dyDescent="0.25">
      <c r="A69" s="68" t="s">
        <v>389</v>
      </c>
      <c r="B69" s="69"/>
      <c r="C69" s="69"/>
      <c r="D69" s="69"/>
      <c r="E69" s="69"/>
      <c r="F69" s="69"/>
      <c r="G69" s="70">
        <f t="shared" si="19"/>
        <v>0</v>
      </c>
    </row>
    <row r="70" spans="1:8" x14ac:dyDescent="0.25">
      <c r="A70" s="68" t="s">
        <v>390</v>
      </c>
      <c r="B70" s="69"/>
      <c r="C70" s="69"/>
      <c r="D70" s="69"/>
      <c r="E70" s="69"/>
      <c r="F70" s="69"/>
      <c r="G70" s="70">
        <f t="shared" si="19"/>
        <v>0</v>
      </c>
    </row>
    <row r="71" spans="1:8" x14ac:dyDescent="0.25">
      <c r="A71" s="64" t="s">
        <v>3299</v>
      </c>
      <c r="B71" s="72">
        <f>SUM(B72:B75)</f>
        <v>0</v>
      </c>
      <c r="C71" s="72">
        <f t="shared" ref="C71:F71" si="20">SUM(C72:C75)</f>
        <v>0</v>
      </c>
      <c r="D71" s="72">
        <f t="shared" si="20"/>
        <v>0</v>
      </c>
      <c r="E71" s="72">
        <f t="shared" si="20"/>
        <v>0</v>
      </c>
      <c r="F71" s="72">
        <f t="shared" si="20"/>
        <v>0</v>
      </c>
      <c r="G71" s="72">
        <f>SUM(G72:G75)</f>
        <v>0</v>
      </c>
    </row>
    <row r="72" spans="1:8" x14ac:dyDescent="0.25">
      <c r="A72" s="68" t="s">
        <v>391</v>
      </c>
      <c r="B72" s="69"/>
      <c r="C72" s="69"/>
      <c r="D72" s="69"/>
      <c r="E72" s="69"/>
      <c r="F72" s="69"/>
      <c r="G72" s="70">
        <f>D72-E72</f>
        <v>0</v>
      </c>
    </row>
    <row r="73" spans="1:8" ht="30" x14ac:dyDescent="0.25">
      <c r="A73" s="68" t="s">
        <v>392</v>
      </c>
      <c r="B73" s="69"/>
      <c r="C73" s="69"/>
      <c r="D73" s="69"/>
      <c r="E73" s="69"/>
      <c r="F73" s="69"/>
      <c r="G73" s="70">
        <f t="shared" ref="G73:G75" si="21">D73-E73</f>
        <v>0</v>
      </c>
    </row>
    <row r="74" spans="1:8" x14ac:dyDescent="0.25">
      <c r="A74" s="68" t="s">
        <v>393</v>
      </c>
      <c r="B74" s="69"/>
      <c r="C74" s="69"/>
      <c r="D74" s="69"/>
      <c r="E74" s="69"/>
      <c r="F74" s="69"/>
      <c r="G74" s="70">
        <f t="shared" si="21"/>
        <v>0</v>
      </c>
    </row>
    <row r="75" spans="1:8" x14ac:dyDescent="0.25">
      <c r="A75" s="68" t="s">
        <v>394</v>
      </c>
      <c r="B75" s="69"/>
      <c r="C75" s="69"/>
      <c r="D75" s="69"/>
      <c r="E75" s="69"/>
      <c r="F75" s="69"/>
      <c r="G75" s="70">
        <f t="shared" si="21"/>
        <v>0</v>
      </c>
    </row>
    <row r="76" spans="1:8" x14ac:dyDescent="0.25">
      <c r="A76" s="54"/>
      <c r="B76" s="73"/>
      <c r="C76" s="73"/>
      <c r="D76" s="73"/>
      <c r="E76" s="73"/>
      <c r="F76" s="73"/>
      <c r="G76" s="73"/>
    </row>
    <row r="77" spans="1:8" x14ac:dyDescent="0.25">
      <c r="A77" s="55" t="s">
        <v>360</v>
      </c>
      <c r="B77" s="206">
        <f>B9+B43</f>
        <v>173354250</v>
      </c>
      <c r="C77" s="206">
        <f t="shared" ref="C77:G77" si="22">C9+C43</f>
        <v>78999407.570000008</v>
      </c>
      <c r="D77" s="206">
        <f t="shared" si="22"/>
        <v>252353657.56999999</v>
      </c>
      <c r="E77" s="206">
        <f t="shared" si="22"/>
        <v>188454284.52999997</v>
      </c>
      <c r="F77" s="206">
        <f t="shared" si="22"/>
        <v>186393388.08999997</v>
      </c>
      <c r="G77" s="206">
        <f t="shared" si="22"/>
        <v>63899373.040000007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scale="74" orientation="portrait" verticalDpi="360" r:id="rId1"/>
  <colBreaks count="1" manualBreakCount="1">
    <brk id="1" max="7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124504250.00000001</v>
      </c>
      <c r="Q2" s="18">
        <f>'Formato 6 c)'!C9</f>
        <v>17596970.890000001</v>
      </c>
      <c r="R2" s="18">
        <f>'Formato 6 c)'!D9</f>
        <v>142101220.88999999</v>
      </c>
      <c r="S2" s="18">
        <f>'Formato 6 c)'!E9</f>
        <v>107111244.52999999</v>
      </c>
      <c r="T2" s="18">
        <f>'Formato 6 c)'!F9</f>
        <v>106078799.05999999</v>
      </c>
      <c r="U2" s="18">
        <f>'Formato 6 c)'!G9</f>
        <v>34989976.359999999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57442352.620000005</v>
      </c>
      <c r="Q3" s="18">
        <f>'Formato 6 c)'!C10</f>
        <v>6680701.0199999996</v>
      </c>
      <c r="R3" s="18">
        <f>'Formato 6 c)'!D10</f>
        <v>64123053.640000001</v>
      </c>
      <c r="S3" s="18">
        <f>'Formato 6 c)'!E10</f>
        <v>50273916.979999997</v>
      </c>
      <c r="T3" s="18">
        <f>'Formato 6 c)'!F10</f>
        <v>50003256.969999999</v>
      </c>
      <c r="U3" s="18">
        <f>'Formato 6 c)'!G10</f>
        <v>13849136.66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4351107.3600000003</v>
      </c>
      <c r="Q4" s="18">
        <f>'Formato 6 c)'!C11</f>
        <v>0</v>
      </c>
      <c r="R4" s="18">
        <f>'Formato 6 c)'!D11</f>
        <v>4351107.3600000003</v>
      </c>
      <c r="S4" s="18">
        <f>'Formato 6 c)'!E11</f>
        <v>4130864.67</v>
      </c>
      <c r="T4" s="18">
        <f>'Formato 6 c)'!F11</f>
        <v>4130864.67</v>
      </c>
      <c r="U4" s="18">
        <f>'Formato 6 c)'!G11</f>
        <v>220242.69000000041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522469.95</v>
      </c>
      <c r="Q5" s="18">
        <f>'Formato 6 c)'!C12</f>
        <v>0</v>
      </c>
      <c r="R5" s="18">
        <f>'Formato 6 c)'!D12</f>
        <v>522469.95</v>
      </c>
      <c r="S5" s="18">
        <f>'Formato 6 c)'!E12</f>
        <v>359683.33</v>
      </c>
      <c r="T5" s="18">
        <f>'Formato 6 c)'!F12</f>
        <v>359683.33</v>
      </c>
      <c r="U5" s="18">
        <f>'Formato 6 c)'!G12</f>
        <v>162786.62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28024800.93</v>
      </c>
      <c r="Q6" s="18">
        <f>'Formato 6 c)'!C13</f>
        <v>578969.87</v>
      </c>
      <c r="R6" s="18">
        <f>'Formato 6 c)'!D13</f>
        <v>28603770.800000001</v>
      </c>
      <c r="S6" s="18">
        <f>'Formato 6 c)'!E13</f>
        <v>24381682.120000001</v>
      </c>
      <c r="T6" s="18">
        <f>'Formato 6 c)'!F13</f>
        <v>24348019.48</v>
      </c>
      <c r="U6" s="18">
        <f>'Formato 6 c)'!G13</f>
        <v>4222088.68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6025965.2000000002</v>
      </c>
      <c r="Q8" s="18">
        <f>'Formato 6 c)'!C15</f>
        <v>-230898.68</v>
      </c>
      <c r="R8" s="18">
        <f>'Formato 6 c)'!D15</f>
        <v>5795066.5200000005</v>
      </c>
      <c r="S8" s="18">
        <f>'Formato 6 c)'!E15</f>
        <v>4955160.28</v>
      </c>
      <c r="T8" s="18">
        <f>'Formato 6 c)'!F15</f>
        <v>4934280.28</v>
      </c>
      <c r="U8" s="18">
        <f>'Formato 6 c)'!G15</f>
        <v>839906.24000000022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7118860.96</v>
      </c>
      <c r="Q10" s="18">
        <f>'Formato 6 c)'!C17</f>
        <v>745954.08</v>
      </c>
      <c r="R10" s="18">
        <f>'Formato 6 c)'!D17</f>
        <v>7864815.04</v>
      </c>
      <c r="S10" s="18">
        <f>'Formato 6 c)'!E17</f>
        <v>4201325.79</v>
      </c>
      <c r="T10" s="18">
        <f>'Formato 6 c)'!F17</f>
        <v>4040253.05</v>
      </c>
      <c r="U10" s="18">
        <f>'Formato 6 c)'!G17</f>
        <v>3663489.25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11399148.220000001</v>
      </c>
      <c r="Q11" s="18">
        <f>'Formato 6 c)'!C18</f>
        <v>5586675.75</v>
      </c>
      <c r="R11" s="18">
        <f>'Formato 6 c)'!D18</f>
        <v>16985823.969999999</v>
      </c>
      <c r="S11" s="18">
        <f>'Formato 6 c)'!E18</f>
        <v>12245200.789999999</v>
      </c>
      <c r="T11" s="18">
        <f>'Formato 6 c)'!F18</f>
        <v>12190156.16</v>
      </c>
      <c r="U11" s="18">
        <f>'Formato 6 c)'!G18</f>
        <v>4740623.18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59875957.369999997</v>
      </c>
      <c r="Q12" s="18">
        <f>'Formato 6 c)'!C19</f>
        <v>3664441.71</v>
      </c>
      <c r="R12" s="18">
        <f>'Formato 6 c)'!D19</f>
        <v>63540399.079999998</v>
      </c>
      <c r="S12" s="18">
        <f>'Formato 6 c)'!E19</f>
        <v>45873939.789999992</v>
      </c>
      <c r="T12" s="18">
        <f>'Formato 6 c)'!F19</f>
        <v>45112154.329999991</v>
      </c>
      <c r="U12" s="18">
        <f>'Formato 6 c)'!G19</f>
        <v>17666459.289999999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2643438.14</v>
      </c>
      <c r="Q13" s="18">
        <f>'Formato 6 c)'!C20</f>
        <v>60000</v>
      </c>
      <c r="R13" s="18">
        <f>'Formato 6 c)'!D20</f>
        <v>2703438.14</v>
      </c>
      <c r="S13" s="18">
        <f>'Formato 6 c)'!E20</f>
        <v>2086382.96</v>
      </c>
      <c r="T13" s="18">
        <f>'Formato 6 c)'!F20</f>
        <v>2086382.96</v>
      </c>
      <c r="U13" s="18">
        <f>'Formato 6 c)'!G20</f>
        <v>617055.18000000017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50856830.009999998</v>
      </c>
      <c r="Q14" s="18">
        <f>'Formato 6 c)'!C21</f>
        <v>3537691.71</v>
      </c>
      <c r="R14" s="18">
        <f>'Formato 6 c)'!D21</f>
        <v>54394521.719999999</v>
      </c>
      <c r="S14" s="18">
        <f>'Formato 6 c)'!E21</f>
        <v>38748132.140000001</v>
      </c>
      <c r="T14" s="18">
        <f>'Formato 6 c)'!F21</f>
        <v>37986346.68</v>
      </c>
      <c r="U14" s="18">
        <f>'Formato 6 c)'!G21</f>
        <v>15646389.579999998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3678320.8</v>
      </c>
      <c r="Q16" s="18">
        <f>'Formato 6 c)'!C23</f>
        <v>116750</v>
      </c>
      <c r="R16" s="18">
        <f>'Formato 6 c)'!D23</f>
        <v>3795070.8</v>
      </c>
      <c r="S16" s="18">
        <f>'Formato 6 c)'!E23</f>
        <v>2786924.07</v>
      </c>
      <c r="T16" s="18">
        <f>'Formato 6 c)'!F23</f>
        <v>2786924.07</v>
      </c>
      <c r="U16" s="18">
        <f>'Formato 6 c)'!G23</f>
        <v>1008146.73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1635012.51</v>
      </c>
      <c r="Q17" s="18">
        <f>'Formato 6 c)'!C24</f>
        <v>-50000</v>
      </c>
      <c r="R17" s="18">
        <f>'Formato 6 c)'!D24</f>
        <v>1585012.51</v>
      </c>
      <c r="S17" s="18">
        <f>'Formato 6 c)'!E24</f>
        <v>1477136.23</v>
      </c>
      <c r="T17" s="18">
        <f>'Formato 6 c)'!F24</f>
        <v>1477136.23</v>
      </c>
      <c r="U17" s="18">
        <f>'Formato 6 c)'!G24</f>
        <v>107876.28000000003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352651.53</v>
      </c>
      <c r="Q18" s="18">
        <f>'Formato 6 c)'!C25</f>
        <v>0</v>
      </c>
      <c r="R18" s="18">
        <f>'Formato 6 c)'!D25</f>
        <v>352651.53</v>
      </c>
      <c r="S18" s="18">
        <f>'Formato 6 c)'!E25</f>
        <v>228998.73</v>
      </c>
      <c r="T18" s="18">
        <f>'Formato 6 c)'!F25</f>
        <v>228998.73</v>
      </c>
      <c r="U18" s="18">
        <f>'Formato 6 c)'!G25</f>
        <v>123652.80000000002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709704.38</v>
      </c>
      <c r="Q19" s="18">
        <f>'Formato 6 c)'!C26</f>
        <v>0</v>
      </c>
      <c r="R19" s="18">
        <f>'Formato 6 c)'!D26</f>
        <v>709704.38</v>
      </c>
      <c r="S19" s="18">
        <f>'Formato 6 c)'!E26</f>
        <v>546365.66</v>
      </c>
      <c r="T19" s="18">
        <f>'Formato 6 c)'!F26</f>
        <v>546365.66</v>
      </c>
      <c r="U19" s="18">
        <f>'Formato 6 c)'!G26</f>
        <v>163338.71999999997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7185940.0099999998</v>
      </c>
      <c r="Q20" s="18">
        <f>'Formato 6 c)'!C27</f>
        <v>7251828.1600000001</v>
      </c>
      <c r="R20" s="18">
        <f>'Formato 6 c)'!D27</f>
        <v>14437768.170000002</v>
      </c>
      <c r="S20" s="18">
        <f>'Formato 6 c)'!E27</f>
        <v>10963387.76</v>
      </c>
      <c r="T20" s="18">
        <f>'Formato 6 c)'!F27</f>
        <v>10963387.76</v>
      </c>
      <c r="U20" s="18">
        <f>'Formato 6 c)'!G27</f>
        <v>3474380.4100000011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2440204.2999999998</v>
      </c>
      <c r="Q21" s="18">
        <f>'Formato 6 c)'!C28</f>
        <v>434678.16</v>
      </c>
      <c r="R21" s="18">
        <f>'Formato 6 c)'!D28</f>
        <v>2874882.46</v>
      </c>
      <c r="S21" s="18">
        <f>'Formato 6 c)'!E28</f>
        <v>2685878.54</v>
      </c>
      <c r="T21" s="18">
        <f>'Formato 6 c)'!F28</f>
        <v>2685878.54</v>
      </c>
      <c r="U21" s="18">
        <f>'Formato 6 c)'!G28</f>
        <v>189003.91999999993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4745735.71</v>
      </c>
      <c r="Q22" s="18">
        <f>'Formato 6 c)'!C29</f>
        <v>6817150</v>
      </c>
      <c r="R22" s="18">
        <f>'Formato 6 c)'!D29</f>
        <v>11562885.710000001</v>
      </c>
      <c r="S22" s="18">
        <f>'Formato 6 c)'!E29</f>
        <v>8277509.2199999997</v>
      </c>
      <c r="T22" s="18">
        <f>'Formato 6 c)'!F29</f>
        <v>8277509.2199999997</v>
      </c>
      <c r="U22" s="18">
        <f>'Formato 6 c)'!G29</f>
        <v>3285376.4900000012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25" x14ac:dyDescent="0.4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ht="14.25" x14ac:dyDescent="0.4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ht="14.25" x14ac:dyDescent="0.4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48850000</v>
      </c>
      <c r="Q35" s="18">
        <f>'Formato 6 c)'!C43</f>
        <v>61402436.680000007</v>
      </c>
      <c r="R35" s="18">
        <f>'Formato 6 c)'!D43</f>
        <v>110252436.68000001</v>
      </c>
      <c r="S35" s="18">
        <f>'Formato 6 c)'!E43</f>
        <v>81343040</v>
      </c>
      <c r="T35" s="18">
        <f>'Formato 6 c)'!F43</f>
        <v>80314589.030000001</v>
      </c>
      <c r="U35" s="18">
        <f>'Formato 6 c)'!G43</f>
        <v>28909396.680000011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24723532.32</v>
      </c>
      <c r="Q36" s="18">
        <f>'Formato 6 c)'!C44</f>
        <v>-2634115.41</v>
      </c>
      <c r="R36" s="18">
        <f>'Formato 6 c)'!D44</f>
        <v>22089416.91</v>
      </c>
      <c r="S36" s="18">
        <f>'Formato 6 c)'!E44</f>
        <v>22089416.75</v>
      </c>
      <c r="T36" s="18">
        <f>'Formato 6 c)'!F44</f>
        <v>22089416.75</v>
      </c>
      <c r="U36" s="18">
        <f>'Formato 6 c)'!G44</f>
        <v>0.16000000014901161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24723532.32</v>
      </c>
      <c r="Q43" s="18">
        <f>'Formato 6 c)'!C51</f>
        <v>-2634115.41</v>
      </c>
      <c r="R43" s="18">
        <f>'Formato 6 c)'!D51</f>
        <v>22089416.91</v>
      </c>
      <c r="S43" s="18">
        <f>'Formato 6 c)'!E51</f>
        <v>22089416.75</v>
      </c>
      <c r="T43" s="18">
        <f>'Formato 6 c)'!F51</f>
        <v>22089416.75</v>
      </c>
      <c r="U43" s="18">
        <f>'Formato 6 c)'!G51</f>
        <v>0.16000000014901161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24126467.68</v>
      </c>
      <c r="Q45" s="18">
        <f>'Formato 6 c)'!C53</f>
        <v>62736552.090000004</v>
      </c>
      <c r="R45" s="18">
        <f>'Formato 6 c)'!D53</f>
        <v>86863019.770000011</v>
      </c>
      <c r="S45" s="18">
        <f>'Formato 6 c)'!E53</f>
        <v>58588623.25</v>
      </c>
      <c r="T45" s="18">
        <f>'Formato 6 c)'!F53</f>
        <v>57560172.280000001</v>
      </c>
      <c r="U45" s="18">
        <f>'Formato 6 c)'!G53</f>
        <v>28274396.520000011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23932307.68</v>
      </c>
      <c r="Q47" s="18">
        <f>'Formato 6 c)'!C55</f>
        <v>62707902.090000004</v>
      </c>
      <c r="R47" s="18">
        <f>'Formato 6 c)'!D55</f>
        <v>86640209.770000011</v>
      </c>
      <c r="S47" s="18">
        <f>'Formato 6 c)'!E55</f>
        <v>58365813.25</v>
      </c>
      <c r="T47" s="18">
        <f>'Formato 6 c)'!F55</f>
        <v>57337362.280000001</v>
      </c>
      <c r="U47" s="18">
        <f>'Formato 6 c)'!G55</f>
        <v>28274396.520000011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194160</v>
      </c>
      <c r="Q49" s="18">
        <f>'Formato 6 c)'!C57</f>
        <v>28650</v>
      </c>
      <c r="R49" s="18">
        <f>'Formato 6 c)'!D57</f>
        <v>222810</v>
      </c>
      <c r="S49" s="18">
        <f>'Formato 6 c)'!E57</f>
        <v>222810</v>
      </c>
      <c r="T49" s="18">
        <f>'Formato 6 c)'!F57</f>
        <v>222810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1300000</v>
      </c>
      <c r="R53" s="18">
        <f>'Formato 6 c)'!D61</f>
        <v>1300000</v>
      </c>
      <c r="S53" s="18">
        <f>'Formato 6 c)'!E61</f>
        <v>665000</v>
      </c>
      <c r="T53" s="18">
        <f>'Formato 6 c)'!F61</f>
        <v>665000</v>
      </c>
      <c r="U53" s="18">
        <f>'Formato 6 c)'!G61</f>
        <v>635000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100000</v>
      </c>
      <c r="R54" s="18">
        <f>'Formato 6 c)'!D62</f>
        <v>100000</v>
      </c>
      <c r="S54" s="18">
        <f>'Formato 6 c)'!E62</f>
        <v>100000</v>
      </c>
      <c r="T54" s="18">
        <f>'Formato 6 c)'!F62</f>
        <v>100000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1200000</v>
      </c>
      <c r="R55" s="18">
        <f>'Formato 6 c)'!D63</f>
        <v>1200000</v>
      </c>
      <c r="S55" s="18">
        <f>'Formato 6 c)'!E63</f>
        <v>565000</v>
      </c>
      <c r="T55" s="18">
        <f>'Formato 6 c)'!F63</f>
        <v>565000</v>
      </c>
      <c r="U55" s="18">
        <f>'Formato 6 c)'!G63</f>
        <v>635000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173354250</v>
      </c>
      <c r="Q68" s="18">
        <f>'Formato 6 c)'!C77</f>
        <v>78999407.570000008</v>
      </c>
      <c r="R68" s="18">
        <f>'Formato 6 c)'!D77</f>
        <v>252353657.56999999</v>
      </c>
      <c r="S68" s="18">
        <f>'Formato 6 c)'!E77</f>
        <v>188454284.52999997</v>
      </c>
      <c r="T68" s="18">
        <f>'Formato 6 c)'!F77</f>
        <v>186393388.08999997</v>
      </c>
      <c r="U68" s="18">
        <f>'Formato 6 c)'!G77</f>
        <v>63899373.040000007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TARIMORO GUANAJUATO, Gobierno del Estado de Guanajuato</v>
      </c>
    </row>
    <row r="7" spans="2:3" ht="14.25" x14ac:dyDescent="0.45">
      <c r="C7" t="str">
        <f>CONCATENATE(ENTE_PUBLICO," (a)")</f>
        <v>MUNICIPIO DE TARIMORO GUANAJUATO,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1166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Tarimoro, Gobierno del Estado de Guanajuato</v>
      </c>
    </row>
    <row r="12" spans="2:3" x14ac:dyDescent="0.25">
      <c r="B12" t="s">
        <v>794</v>
      </c>
      <c r="C12" s="24">
        <v>2021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3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2021 (m = g – l)</v>
      </c>
    </row>
    <row r="20" spans="4:9" ht="57" x14ac:dyDescent="0.45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ht="14.25" x14ac:dyDescent="0.45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ht="14.25" x14ac:dyDescent="0.45">
      <c r="D26" s="89"/>
    </row>
    <row r="29" spans="4:9" ht="14.25" x14ac:dyDescent="0.45">
      <c r="D29" t="s">
        <v>3143</v>
      </c>
      <c r="E29" t="s">
        <v>3144</v>
      </c>
    </row>
    <row r="30" spans="4:9" ht="14.25" x14ac:dyDescent="0.45">
      <c r="D30" s="134">
        <v>-1.7976931348623099E+100</v>
      </c>
      <c r="E30" s="134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35">
        <v>36526</v>
      </c>
      <c r="E33" s="135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zoomScale="90" zoomScaleNormal="90" workbookViewId="0">
      <selection activeCell="B33" sqref="B33:G33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7" t="s">
        <v>3287</v>
      </c>
      <c r="B1" s="176"/>
      <c r="C1" s="176"/>
      <c r="D1" s="176"/>
      <c r="E1" s="176"/>
      <c r="F1" s="176"/>
      <c r="G1" s="176"/>
    </row>
    <row r="2" spans="1:7" ht="14.25" x14ac:dyDescent="0.45">
      <c r="A2" s="158" t="str">
        <f>ENTE_PUBLICO_A</f>
        <v>MUNICIPIO DE TARIMORO GUANAJUATO, Gobierno del Estado de Guanajuato (a)</v>
      </c>
      <c r="B2" s="159"/>
      <c r="C2" s="159"/>
      <c r="D2" s="159"/>
      <c r="E2" s="159"/>
      <c r="F2" s="159"/>
      <c r="G2" s="160"/>
    </row>
    <row r="3" spans="1:7" x14ac:dyDescent="0.25">
      <c r="A3" s="164" t="s">
        <v>277</v>
      </c>
      <c r="B3" s="165"/>
      <c r="C3" s="165"/>
      <c r="D3" s="165"/>
      <c r="E3" s="165"/>
      <c r="F3" s="165"/>
      <c r="G3" s="166"/>
    </row>
    <row r="4" spans="1:7" x14ac:dyDescent="0.25">
      <c r="A4" s="164" t="s">
        <v>399</v>
      </c>
      <c r="B4" s="165"/>
      <c r="C4" s="165"/>
      <c r="D4" s="165"/>
      <c r="E4" s="165"/>
      <c r="F4" s="165"/>
      <c r="G4" s="166"/>
    </row>
    <row r="5" spans="1:7" ht="14.25" x14ac:dyDescent="0.45">
      <c r="A5" s="164" t="str">
        <f>TRIMESTRE</f>
        <v>Del 1 de enero al 30 de septiembre de 2021 (b)</v>
      </c>
      <c r="B5" s="165"/>
      <c r="C5" s="165"/>
      <c r="D5" s="165"/>
      <c r="E5" s="165"/>
      <c r="F5" s="165"/>
      <c r="G5" s="166"/>
    </row>
    <row r="6" spans="1:7" ht="14.25" x14ac:dyDescent="0.45">
      <c r="A6" s="167" t="s">
        <v>118</v>
      </c>
      <c r="B6" s="168"/>
      <c r="C6" s="168"/>
      <c r="D6" s="168"/>
      <c r="E6" s="168"/>
      <c r="F6" s="168"/>
      <c r="G6" s="169"/>
    </row>
    <row r="7" spans="1:7" x14ac:dyDescent="0.25">
      <c r="A7" s="173" t="s">
        <v>361</v>
      </c>
      <c r="B7" s="178" t="s">
        <v>279</v>
      </c>
      <c r="C7" s="178"/>
      <c r="D7" s="178"/>
      <c r="E7" s="178"/>
      <c r="F7" s="178"/>
      <c r="G7" s="178" t="s">
        <v>280</v>
      </c>
    </row>
    <row r="8" spans="1:7" ht="29.25" customHeight="1" x14ac:dyDescent="0.25">
      <c r="A8" s="174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5"/>
    </row>
    <row r="9" spans="1:7" x14ac:dyDescent="0.25">
      <c r="A9" s="52" t="s">
        <v>400</v>
      </c>
      <c r="B9" s="207">
        <v>55880175.450000003</v>
      </c>
      <c r="C9" s="207">
        <v>3981066.31</v>
      </c>
      <c r="D9" s="207">
        <v>59861241.760000005</v>
      </c>
      <c r="E9" s="207">
        <v>50457863.460000001</v>
      </c>
      <c r="F9" s="207">
        <v>50241746.090000004</v>
      </c>
      <c r="G9" s="207">
        <v>9403378.3000000045</v>
      </c>
    </row>
    <row r="10" spans="1:7" x14ac:dyDescent="0.25">
      <c r="A10" s="53" t="s">
        <v>401</v>
      </c>
      <c r="B10" s="151">
        <v>55880175.450000003</v>
      </c>
      <c r="C10" s="151">
        <v>3981066.31</v>
      </c>
      <c r="D10" s="152">
        <v>59861241.760000005</v>
      </c>
      <c r="E10" s="151">
        <v>50457863.460000001</v>
      </c>
      <c r="F10" s="151">
        <v>50241746.090000004</v>
      </c>
      <c r="G10" s="152">
        <v>9403378.3000000045</v>
      </c>
    </row>
    <row r="11" spans="1:7" x14ac:dyDescent="0.25">
      <c r="A11" s="53" t="s">
        <v>402</v>
      </c>
      <c r="B11" s="152"/>
      <c r="C11" s="152"/>
      <c r="D11" s="152">
        <v>0</v>
      </c>
      <c r="E11" s="152"/>
      <c r="F11" s="152"/>
      <c r="G11" s="152">
        <v>0</v>
      </c>
    </row>
    <row r="12" spans="1:7" ht="14.25" x14ac:dyDescent="0.45">
      <c r="A12" s="53" t="s">
        <v>403</v>
      </c>
      <c r="B12" s="66">
        <f>B13+B14</f>
        <v>0</v>
      </c>
      <c r="C12" s="66">
        <f t="shared" ref="C12:F12" si="0">C13+C14</f>
        <v>0</v>
      </c>
      <c r="D12" s="66">
        <f t="shared" si="0"/>
        <v>0</v>
      </c>
      <c r="E12" s="66">
        <f t="shared" si="0"/>
        <v>0</v>
      </c>
      <c r="F12" s="66">
        <f t="shared" si="0"/>
        <v>0</v>
      </c>
      <c r="G12" s="66">
        <f>G13+G14</f>
        <v>0</v>
      </c>
    </row>
    <row r="13" spans="1:7" ht="14.25" x14ac:dyDescent="0.45">
      <c r="A13" s="63" t="s">
        <v>404</v>
      </c>
      <c r="B13" s="66"/>
      <c r="C13" s="66"/>
      <c r="D13" s="66"/>
      <c r="E13" s="66"/>
      <c r="F13" s="66"/>
      <c r="G13" s="66">
        <f>D13-E13</f>
        <v>0</v>
      </c>
    </row>
    <row r="14" spans="1:7" x14ac:dyDescent="0.25">
      <c r="A14" s="63" t="s">
        <v>405</v>
      </c>
      <c r="B14" s="66"/>
      <c r="C14" s="66"/>
      <c r="D14" s="66"/>
      <c r="E14" s="66"/>
      <c r="F14" s="66"/>
      <c r="G14" s="66">
        <f t="shared" ref="G14:G15" si="1">D14-E14</f>
        <v>0</v>
      </c>
    </row>
    <row r="15" spans="1:7" x14ac:dyDescent="0.25">
      <c r="A15" s="53" t="s">
        <v>406</v>
      </c>
      <c r="B15" s="151"/>
      <c r="C15" s="151">
        <v>0</v>
      </c>
      <c r="D15" s="152">
        <v>0</v>
      </c>
      <c r="E15" s="151">
        <v>0</v>
      </c>
      <c r="F15" s="151">
        <v>0</v>
      </c>
      <c r="G15" s="151">
        <f t="shared" si="1"/>
        <v>0</v>
      </c>
    </row>
    <row r="16" spans="1:7" x14ac:dyDescent="0.25">
      <c r="A16" s="64" t="s">
        <v>407</v>
      </c>
      <c r="B16" s="66">
        <f>B17+B18</f>
        <v>0</v>
      </c>
      <c r="C16" s="66">
        <f t="shared" ref="C16:G16" si="2">C17+C18</f>
        <v>0</v>
      </c>
      <c r="D16" s="66">
        <f t="shared" si="2"/>
        <v>0</v>
      </c>
      <c r="E16" s="66">
        <f t="shared" si="2"/>
        <v>0</v>
      </c>
      <c r="F16" s="66">
        <f t="shared" si="2"/>
        <v>0</v>
      </c>
      <c r="G16" s="66">
        <f t="shared" si="2"/>
        <v>0</v>
      </c>
    </row>
    <row r="17" spans="1:7" ht="14.25" x14ac:dyDescent="0.45">
      <c r="A17" s="63" t="s">
        <v>408</v>
      </c>
      <c r="B17" s="66"/>
      <c r="C17" s="66"/>
      <c r="D17" s="66"/>
      <c r="E17" s="66"/>
      <c r="F17" s="66"/>
      <c r="G17" s="66">
        <f>D17-E17</f>
        <v>0</v>
      </c>
    </row>
    <row r="18" spans="1:7" ht="14.25" x14ac:dyDescent="0.45">
      <c r="A18" s="63" t="s">
        <v>409</v>
      </c>
      <c r="B18" s="66"/>
      <c r="C18" s="66"/>
      <c r="D18" s="66"/>
      <c r="E18" s="66"/>
      <c r="F18" s="66"/>
      <c r="G18" s="66">
        <f>D18-E18</f>
        <v>0</v>
      </c>
    </row>
    <row r="19" spans="1:7" ht="14.25" x14ac:dyDescent="0.45">
      <c r="A19" s="53" t="s">
        <v>410</v>
      </c>
      <c r="B19" s="66"/>
      <c r="C19" s="66"/>
      <c r="D19" s="66"/>
      <c r="E19" s="66"/>
      <c r="F19" s="66"/>
      <c r="G19" s="66">
        <f>D19-E19</f>
        <v>0</v>
      </c>
    </row>
    <row r="20" spans="1:7" ht="14.25" x14ac:dyDescent="0.45">
      <c r="A20" s="54"/>
      <c r="B20" s="67"/>
      <c r="C20" s="67"/>
      <c r="D20" s="67"/>
      <c r="E20" s="67"/>
      <c r="F20" s="67"/>
      <c r="G20" s="67"/>
    </row>
    <row r="21" spans="1:7" s="24" customFormat="1" x14ac:dyDescent="0.25">
      <c r="A21" s="14" t="s">
        <v>411</v>
      </c>
      <c r="B21" s="207">
        <v>22966997.91</v>
      </c>
      <c r="C21" s="207">
        <v>-2557934</v>
      </c>
      <c r="D21" s="207">
        <v>20409063.91</v>
      </c>
      <c r="E21" s="207">
        <v>20409063.75</v>
      </c>
      <c r="F21" s="207">
        <v>20409063.75</v>
      </c>
      <c r="G21" s="207">
        <v>0.16000000014901161</v>
      </c>
    </row>
    <row r="22" spans="1:7" s="24" customFormat="1" x14ac:dyDescent="0.25">
      <c r="A22" s="53" t="s">
        <v>401</v>
      </c>
      <c r="B22" s="151">
        <v>22966997.91</v>
      </c>
      <c r="C22" s="151">
        <v>-2557934</v>
      </c>
      <c r="D22" s="152">
        <v>20409063.91</v>
      </c>
      <c r="E22" s="151">
        <v>20409063.75</v>
      </c>
      <c r="F22" s="151">
        <v>20409063.75</v>
      </c>
      <c r="G22" s="152">
        <v>0.16000000014901161</v>
      </c>
    </row>
    <row r="23" spans="1:7" s="24" customFormat="1" ht="14.25" x14ac:dyDescent="0.45">
      <c r="A23" s="53" t="s">
        <v>402</v>
      </c>
      <c r="B23" s="66"/>
      <c r="C23" s="66"/>
      <c r="D23" s="66"/>
      <c r="E23" s="66"/>
      <c r="F23" s="66"/>
      <c r="G23" s="66">
        <f>D23-E23</f>
        <v>0</v>
      </c>
    </row>
    <row r="24" spans="1:7" s="24" customFormat="1" ht="14.25" x14ac:dyDescent="0.45">
      <c r="A24" s="53" t="s">
        <v>403</v>
      </c>
      <c r="B24" s="66">
        <f>B25+B26</f>
        <v>0</v>
      </c>
      <c r="C24" s="66">
        <f t="shared" ref="C24:G24" si="3">C25+C26</f>
        <v>0</v>
      </c>
      <c r="D24" s="66">
        <f t="shared" si="3"/>
        <v>0</v>
      </c>
      <c r="E24" s="66">
        <f t="shared" si="3"/>
        <v>0</v>
      </c>
      <c r="F24" s="66">
        <f t="shared" si="3"/>
        <v>0</v>
      </c>
      <c r="G24" s="66">
        <f t="shared" si="3"/>
        <v>0</v>
      </c>
    </row>
    <row r="25" spans="1:7" s="24" customFormat="1" ht="14.25" x14ac:dyDescent="0.45">
      <c r="A25" s="63" t="s">
        <v>404</v>
      </c>
      <c r="B25" s="66"/>
      <c r="C25" s="66"/>
      <c r="D25" s="66"/>
      <c r="E25" s="66"/>
      <c r="F25" s="66"/>
      <c r="G25" s="66">
        <f>D25-E25</f>
        <v>0</v>
      </c>
    </row>
    <row r="26" spans="1:7" s="24" customFormat="1" x14ac:dyDescent="0.25">
      <c r="A26" s="63" t="s">
        <v>405</v>
      </c>
      <c r="B26" s="151"/>
      <c r="C26" s="151"/>
      <c r="D26" s="152"/>
      <c r="E26" s="151"/>
      <c r="F26" s="151"/>
      <c r="G26" s="66"/>
    </row>
    <row r="27" spans="1:7" s="24" customFormat="1" x14ac:dyDescent="0.25">
      <c r="A27" s="53" t="s">
        <v>406</v>
      </c>
      <c r="B27" s="151">
        <v>0</v>
      </c>
      <c r="C27" s="151">
        <v>0</v>
      </c>
      <c r="D27" s="152">
        <v>0</v>
      </c>
      <c r="E27" s="151">
        <v>0</v>
      </c>
      <c r="F27" s="151">
        <v>0</v>
      </c>
      <c r="G27" s="152">
        <v>0</v>
      </c>
    </row>
    <row r="28" spans="1:7" s="24" customFormat="1" x14ac:dyDescent="0.25">
      <c r="A28" s="64" t="s">
        <v>407</v>
      </c>
      <c r="B28" s="66">
        <f>B29+B30</f>
        <v>0</v>
      </c>
      <c r="C28" s="66">
        <f t="shared" ref="C28:G28" si="4">C29+C30</f>
        <v>0</v>
      </c>
      <c r="D28" s="66">
        <f t="shared" si="4"/>
        <v>0</v>
      </c>
      <c r="E28" s="66">
        <f t="shared" si="4"/>
        <v>0</v>
      </c>
      <c r="F28" s="66">
        <f t="shared" si="4"/>
        <v>0</v>
      </c>
      <c r="G28" s="66">
        <f t="shared" si="4"/>
        <v>0</v>
      </c>
    </row>
    <row r="29" spans="1:7" s="24" customFormat="1" x14ac:dyDescent="0.25">
      <c r="A29" s="63" t="s">
        <v>408</v>
      </c>
      <c r="B29" s="66"/>
      <c r="C29" s="66"/>
      <c r="D29" s="66"/>
      <c r="E29" s="66"/>
      <c r="F29" s="66"/>
      <c r="G29" s="66">
        <f>D29-E29</f>
        <v>0</v>
      </c>
    </row>
    <row r="30" spans="1:7" s="24" customFormat="1" x14ac:dyDescent="0.25">
      <c r="A30" s="63" t="s">
        <v>409</v>
      </c>
      <c r="B30" s="66"/>
      <c r="C30" s="66"/>
      <c r="D30" s="66"/>
      <c r="E30" s="66"/>
      <c r="F30" s="66"/>
      <c r="G30" s="66">
        <f t="shared" ref="G30:G31" si="5">D30-E30</f>
        <v>0</v>
      </c>
    </row>
    <row r="31" spans="1:7" s="24" customFormat="1" x14ac:dyDescent="0.25">
      <c r="A31" s="53" t="s">
        <v>410</v>
      </c>
      <c r="B31" s="66"/>
      <c r="C31" s="66"/>
      <c r="D31" s="66"/>
      <c r="E31" s="66"/>
      <c r="F31" s="66"/>
      <c r="G31" s="66">
        <f t="shared" si="5"/>
        <v>0</v>
      </c>
    </row>
    <row r="32" spans="1:7" x14ac:dyDescent="0.25">
      <c r="A32" s="54"/>
      <c r="B32" s="67"/>
      <c r="C32" s="67"/>
      <c r="D32" s="67"/>
      <c r="E32" s="67"/>
      <c r="F32" s="67"/>
      <c r="G32" s="67"/>
    </row>
    <row r="33" spans="1:7" x14ac:dyDescent="0.25">
      <c r="A33" s="55" t="s">
        <v>412</v>
      </c>
      <c r="B33" s="207">
        <f>B9+B21</f>
        <v>78847173.359999999</v>
      </c>
      <c r="C33" s="207">
        <f t="shared" ref="C33:G33" si="6">C9+C21</f>
        <v>1423132.31</v>
      </c>
      <c r="D33" s="207">
        <f t="shared" si="6"/>
        <v>80270305.670000002</v>
      </c>
      <c r="E33" s="207">
        <f t="shared" si="6"/>
        <v>70866927.210000008</v>
      </c>
      <c r="F33" s="207">
        <f t="shared" si="6"/>
        <v>70650809.840000004</v>
      </c>
      <c r="G33" s="207">
        <f t="shared" si="6"/>
        <v>9403378.4600000046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38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55880175.450000003</v>
      </c>
      <c r="Q2" s="18">
        <f>'Formato 6 d)'!C9</f>
        <v>3981066.31</v>
      </c>
      <c r="R2" s="18">
        <f>'Formato 6 d)'!D9</f>
        <v>59861241.760000005</v>
      </c>
      <c r="S2" s="18">
        <f>'Formato 6 d)'!E9</f>
        <v>50457863.460000001</v>
      </c>
      <c r="T2" s="18">
        <f>'Formato 6 d)'!F9</f>
        <v>50241746.090000004</v>
      </c>
      <c r="U2" s="18">
        <f>'Formato 6 d)'!G9</f>
        <v>9403378.3000000045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55880175.450000003</v>
      </c>
      <c r="Q3" s="18">
        <f>'Formato 6 d)'!C10</f>
        <v>3981066.31</v>
      </c>
      <c r="R3" s="18">
        <f>'Formato 6 d)'!D10</f>
        <v>59861241.760000005</v>
      </c>
      <c r="S3" s="18">
        <f>'Formato 6 d)'!E10</f>
        <v>50457863.460000001</v>
      </c>
      <c r="T3" s="18">
        <f>'Formato 6 d)'!F10</f>
        <v>50241746.090000004</v>
      </c>
      <c r="U3" s="18">
        <f>'Formato 6 d)'!G10</f>
        <v>9403378.3000000045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22966997.91</v>
      </c>
      <c r="Q13" s="18">
        <f>'Formato 6 d)'!C21</f>
        <v>-2557934</v>
      </c>
      <c r="R13" s="18">
        <f>'Formato 6 d)'!D21</f>
        <v>20409063.91</v>
      </c>
      <c r="S13" s="18">
        <f>'Formato 6 d)'!E21</f>
        <v>20409063.75</v>
      </c>
      <c r="T13" s="18">
        <f>'Formato 6 d)'!F21</f>
        <v>20409063.75</v>
      </c>
      <c r="U13" s="18">
        <f>'Formato 6 d)'!G21</f>
        <v>0.16000000014901161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22966997.91</v>
      </c>
      <c r="Q14" s="18">
        <f>'Formato 6 d)'!C22</f>
        <v>-2557934</v>
      </c>
      <c r="R14" s="18">
        <f>'Formato 6 d)'!D22</f>
        <v>20409063.91</v>
      </c>
      <c r="S14" s="18">
        <f>'Formato 6 d)'!E22</f>
        <v>20409063.75</v>
      </c>
      <c r="T14" s="18">
        <f>'Formato 6 d)'!F22</f>
        <v>20409063.75</v>
      </c>
      <c r="U14" s="18">
        <f>'Formato 6 d)'!G22</f>
        <v>0.16000000014901161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78847173.359999999</v>
      </c>
      <c r="Q24" s="18">
        <f>'Formato 6 d)'!C33</f>
        <v>1423132.31</v>
      </c>
      <c r="R24" s="18">
        <f>'Formato 6 d)'!D33</f>
        <v>80270305.670000002</v>
      </c>
      <c r="S24" s="18">
        <f>'Formato 6 d)'!E33</f>
        <v>70866927.210000008</v>
      </c>
      <c r="T24" s="18">
        <f>'Formato 6 d)'!F33</f>
        <v>70650809.840000004</v>
      </c>
      <c r="U24" s="18">
        <f>'Formato 6 d)'!G33</f>
        <v>9403378.4600000046</v>
      </c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6" t="s">
        <v>413</v>
      </c>
      <c r="B1" s="176"/>
      <c r="C1" s="176"/>
      <c r="D1" s="176"/>
      <c r="E1" s="176"/>
      <c r="F1" s="176"/>
      <c r="G1" s="176"/>
    </row>
    <row r="2" spans="1:7" ht="14.25" x14ac:dyDescent="0.45">
      <c r="A2" s="158" t="str">
        <f>ENTIDAD</f>
        <v>Municipio de Tarimoro, Gobierno del Estado de Guanajuato</v>
      </c>
      <c r="B2" s="159"/>
      <c r="C2" s="159"/>
      <c r="D2" s="159"/>
      <c r="E2" s="159"/>
      <c r="F2" s="159"/>
      <c r="G2" s="160"/>
    </row>
    <row r="3" spans="1:7" ht="14.25" x14ac:dyDescent="0.45">
      <c r="A3" s="161" t="s">
        <v>414</v>
      </c>
      <c r="B3" s="162"/>
      <c r="C3" s="162"/>
      <c r="D3" s="162"/>
      <c r="E3" s="162"/>
      <c r="F3" s="162"/>
      <c r="G3" s="163"/>
    </row>
    <row r="4" spans="1:7" ht="14.25" x14ac:dyDescent="0.45">
      <c r="A4" s="161" t="s">
        <v>118</v>
      </c>
      <c r="B4" s="162"/>
      <c r="C4" s="162"/>
      <c r="D4" s="162"/>
      <c r="E4" s="162"/>
      <c r="F4" s="162"/>
      <c r="G4" s="163"/>
    </row>
    <row r="5" spans="1:7" ht="14.25" x14ac:dyDescent="0.45">
      <c r="A5" s="161" t="s">
        <v>415</v>
      </c>
      <c r="B5" s="162"/>
      <c r="C5" s="162"/>
      <c r="D5" s="162"/>
      <c r="E5" s="162"/>
      <c r="F5" s="162"/>
      <c r="G5" s="163"/>
    </row>
    <row r="6" spans="1:7" x14ac:dyDescent="0.25">
      <c r="A6" s="173" t="s">
        <v>3288</v>
      </c>
      <c r="B6" s="51">
        <f>ANIO1P</f>
        <v>2022</v>
      </c>
      <c r="C6" s="186" t="str">
        <f>ANIO2P</f>
        <v>2023 (d)</v>
      </c>
      <c r="D6" s="186" t="str">
        <f>ANIO3P</f>
        <v>2024 (d)</v>
      </c>
      <c r="E6" s="186" t="str">
        <f>ANIO4P</f>
        <v>2025 (d)</v>
      </c>
      <c r="F6" s="186" t="str">
        <f>ANIO5P</f>
        <v>2026 (d)</v>
      </c>
      <c r="G6" s="186" t="str">
        <f>ANIO6P</f>
        <v>2027 (d)</v>
      </c>
    </row>
    <row r="7" spans="1:7" ht="48" customHeight="1" x14ac:dyDescent="0.25">
      <c r="A7" s="174"/>
      <c r="B7" s="85" t="s">
        <v>3291</v>
      </c>
      <c r="C7" s="187"/>
      <c r="D7" s="187"/>
      <c r="E7" s="187"/>
      <c r="F7" s="187"/>
      <c r="G7" s="187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ht="14.25" x14ac:dyDescent="0.4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ht="14.25" x14ac:dyDescent="0.4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ht="14.25" x14ac:dyDescent="0.4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ht="14.25" x14ac:dyDescent="0.4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ht="14.25" x14ac:dyDescent="0.4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6" t="s">
        <v>451</v>
      </c>
      <c r="B1" s="176"/>
      <c r="C1" s="176"/>
      <c r="D1" s="176"/>
      <c r="E1" s="176"/>
      <c r="F1" s="176"/>
      <c r="G1" s="176"/>
    </row>
    <row r="2" spans="1:7" customFormat="1" ht="14.25" x14ac:dyDescent="0.45">
      <c r="A2" s="158" t="str">
        <f>ENTIDAD</f>
        <v>Municipio de Tarimoro, Gobierno del Estado de Guanajuato</v>
      </c>
      <c r="B2" s="159"/>
      <c r="C2" s="159"/>
      <c r="D2" s="159"/>
      <c r="E2" s="159"/>
      <c r="F2" s="159"/>
      <c r="G2" s="160"/>
    </row>
    <row r="3" spans="1:7" customFormat="1" ht="14.25" x14ac:dyDescent="0.45">
      <c r="A3" s="161" t="s">
        <v>452</v>
      </c>
      <c r="B3" s="162"/>
      <c r="C3" s="162"/>
      <c r="D3" s="162"/>
      <c r="E3" s="162"/>
      <c r="F3" s="162"/>
      <c r="G3" s="163"/>
    </row>
    <row r="4" spans="1:7" customFormat="1" ht="14.25" x14ac:dyDescent="0.45">
      <c r="A4" s="161" t="s">
        <v>118</v>
      </c>
      <c r="B4" s="162"/>
      <c r="C4" s="162"/>
      <c r="D4" s="162"/>
      <c r="E4" s="162"/>
      <c r="F4" s="162"/>
      <c r="G4" s="163"/>
    </row>
    <row r="5" spans="1:7" customFormat="1" ht="14.25" x14ac:dyDescent="0.45">
      <c r="A5" s="161" t="s">
        <v>415</v>
      </c>
      <c r="B5" s="162"/>
      <c r="C5" s="162"/>
      <c r="D5" s="162"/>
      <c r="E5" s="162"/>
      <c r="F5" s="162"/>
      <c r="G5" s="163"/>
    </row>
    <row r="6" spans="1:7" customFormat="1" x14ac:dyDescent="0.25">
      <c r="A6" s="188" t="s">
        <v>3142</v>
      </c>
      <c r="B6" s="51">
        <f>ANIO1P</f>
        <v>2022</v>
      </c>
      <c r="C6" s="186" t="str">
        <f>ANIO2P</f>
        <v>2023 (d)</v>
      </c>
      <c r="D6" s="186" t="str">
        <f>ANIO3P</f>
        <v>2024 (d)</v>
      </c>
      <c r="E6" s="186" t="str">
        <f>ANIO4P</f>
        <v>2025 (d)</v>
      </c>
      <c r="F6" s="186" t="str">
        <f>ANIO5P</f>
        <v>2026 (d)</v>
      </c>
      <c r="G6" s="186" t="str">
        <f>ANIO6P</f>
        <v>2027 (d)</v>
      </c>
    </row>
    <row r="7" spans="1:7" customFormat="1" ht="48" customHeight="1" x14ac:dyDescent="0.25">
      <c r="A7" s="189"/>
      <c r="B7" s="85" t="s">
        <v>3291</v>
      </c>
      <c r="C7" s="187"/>
      <c r="D7" s="187"/>
      <c r="E7" s="187"/>
      <c r="F7" s="187"/>
      <c r="G7" s="187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6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88" customFormat="1" ht="37.5" customHeight="1" x14ac:dyDescent="0.45">
      <c r="A1" s="176" t="s">
        <v>466</v>
      </c>
      <c r="B1" s="176"/>
      <c r="C1" s="176"/>
      <c r="D1" s="176"/>
      <c r="E1" s="176"/>
      <c r="F1" s="176"/>
      <c r="G1" s="176"/>
    </row>
    <row r="2" spans="1:7" ht="14.25" x14ac:dyDescent="0.45">
      <c r="A2" s="158" t="str">
        <f>ENTIDAD</f>
        <v>Municipio de Tarimoro, Gobierno del Estado de Guanajuato</v>
      </c>
      <c r="B2" s="159"/>
      <c r="C2" s="159"/>
      <c r="D2" s="159"/>
      <c r="E2" s="159"/>
      <c r="F2" s="159"/>
      <c r="G2" s="160"/>
    </row>
    <row r="3" spans="1:7" ht="14.25" x14ac:dyDescent="0.45">
      <c r="A3" s="161" t="s">
        <v>467</v>
      </c>
      <c r="B3" s="162"/>
      <c r="C3" s="162"/>
      <c r="D3" s="162"/>
      <c r="E3" s="162"/>
      <c r="F3" s="162"/>
      <c r="G3" s="163"/>
    </row>
    <row r="4" spans="1:7" ht="14.25" x14ac:dyDescent="0.45">
      <c r="A4" s="167" t="s">
        <v>118</v>
      </c>
      <c r="B4" s="168"/>
      <c r="C4" s="168"/>
      <c r="D4" s="168"/>
      <c r="E4" s="168"/>
      <c r="F4" s="168"/>
      <c r="G4" s="169"/>
    </row>
    <row r="5" spans="1:7" x14ac:dyDescent="0.25">
      <c r="A5" s="193" t="s">
        <v>3288</v>
      </c>
      <c r="B5" s="191" t="str">
        <f>ANIO5R</f>
        <v>2016 ¹ (c)</v>
      </c>
      <c r="C5" s="191" t="str">
        <f>ANIO4R</f>
        <v>2017 ¹ (c)</v>
      </c>
      <c r="D5" s="191" t="str">
        <f>ANIO3R</f>
        <v>2018 ¹ (c)</v>
      </c>
      <c r="E5" s="191" t="str">
        <f>ANIO2R</f>
        <v>2019 ¹ (c)</v>
      </c>
      <c r="F5" s="191" t="str">
        <f>ANIO1R</f>
        <v>2020 ¹ (c)</v>
      </c>
      <c r="G5" s="51">
        <f>ANIO_INFORME</f>
        <v>2021</v>
      </c>
    </row>
    <row r="6" spans="1:7" ht="32.1" customHeight="1" x14ac:dyDescent="0.25">
      <c r="A6" s="194"/>
      <c r="B6" s="192"/>
      <c r="C6" s="192"/>
      <c r="D6" s="192"/>
      <c r="E6" s="192"/>
      <c r="F6" s="192"/>
      <c r="G6" s="85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ht="14.25" x14ac:dyDescent="0.4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ht="14.25" x14ac:dyDescent="0.4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7"/>
    </row>
    <row r="39" spans="1:7" ht="15" customHeight="1" x14ac:dyDescent="0.25">
      <c r="A39" s="190" t="s">
        <v>3292</v>
      </c>
      <c r="B39" s="190"/>
      <c r="C39" s="190"/>
      <c r="D39" s="190"/>
      <c r="E39" s="190"/>
      <c r="F39" s="190"/>
      <c r="G39" s="190"/>
    </row>
    <row r="40" spans="1:7" ht="15" customHeight="1" x14ac:dyDescent="0.25">
      <c r="A40" s="190" t="s">
        <v>3293</v>
      </c>
      <c r="B40" s="190"/>
      <c r="C40" s="190"/>
      <c r="D40" s="190"/>
      <c r="E40" s="190"/>
      <c r="F40" s="190"/>
      <c r="G40" s="190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ht="14.25" x14ac:dyDescent="0.4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ht="14.25" x14ac:dyDescent="0.4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88" customFormat="1" ht="37.5" customHeight="1" x14ac:dyDescent="0.45">
      <c r="A1" s="176" t="s">
        <v>490</v>
      </c>
      <c r="B1" s="176"/>
      <c r="C1" s="176"/>
      <c r="D1" s="176"/>
      <c r="E1" s="176"/>
      <c r="F1" s="176"/>
      <c r="G1" s="176"/>
    </row>
    <row r="2" spans="1:7" ht="14.25" x14ac:dyDescent="0.45">
      <c r="A2" s="158" t="str">
        <f>ENTIDAD</f>
        <v>Municipio de Tarimoro, Gobierno del Estado de Guanajuato</v>
      </c>
      <c r="B2" s="159"/>
      <c r="C2" s="159"/>
      <c r="D2" s="159"/>
      <c r="E2" s="159"/>
      <c r="F2" s="159"/>
      <c r="G2" s="160"/>
    </row>
    <row r="3" spans="1:7" ht="14.25" x14ac:dyDescent="0.45">
      <c r="A3" s="161" t="s">
        <v>491</v>
      </c>
      <c r="B3" s="162"/>
      <c r="C3" s="162"/>
      <c r="D3" s="162"/>
      <c r="E3" s="162"/>
      <c r="F3" s="162"/>
      <c r="G3" s="163"/>
    </row>
    <row r="4" spans="1:7" ht="14.25" x14ac:dyDescent="0.45">
      <c r="A4" s="167" t="s">
        <v>118</v>
      </c>
      <c r="B4" s="168"/>
      <c r="C4" s="168"/>
      <c r="D4" s="168"/>
      <c r="E4" s="168"/>
      <c r="F4" s="168"/>
      <c r="G4" s="169"/>
    </row>
    <row r="5" spans="1:7" x14ac:dyDescent="0.25">
      <c r="A5" s="195" t="s">
        <v>3142</v>
      </c>
      <c r="B5" s="191" t="str">
        <f>ANIO5R</f>
        <v>2016 ¹ (c)</v>
      </c>
      <c r="C5" s="191" t="str">
        <f>ANIO4R</f>
        <v>2017 ¹ (c)</v>
      </c>
      <c r="D5" s="191" t="str">
        <f>ANIO3R</f>
        <v>2018 ¹ (c)</v>
      </c>
      <c r="E5" s="191" t="str">
        <f>ANIO2R</f>
        <v>2019 ¹ (c)</v>
      </c>
      <c r="F5" s="191" t="str">
        <f>ANIO1R</f>
        <v>2020 ¹ (c)</v>
      </c>
      <c r="G5" s="51">
        <f>ANIO_INFORME</f>
        <v>2021</v>
      </c>
    </row>
    <row r="6" spans="1:7" ht="32.1" customHeight="1" x14ac:dyDescent="0.25">
      <c r="A6" s="196"/>
      <c r="B6" s="192"/>
      <c r="C6" s="192"/>
      <c r="D6" s="192"/>
      <c r="E6" s="192"/>
      <c r="F6" s="192"/>
      <c r="G6" s="85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7"/>
    </row>
    <row r="32" spans="1:7" x14ac:dyDescent="0.25">
      <c r="A32" s="190" t="s">
        <v>3292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3293</v>
      </c>
      <c r="B33" s="190"/>
      <c r="C33" s="190"/>
      <c r="D33" s="190"/>
      <c r="E33" s="190"/>
      <c r="F33" s="190"/>
      <c r="G33" s="190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ht="14.25" x14ac:dyDescent="0.4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88" customFormat="1" ht="34.5" customHeight="1" x14ac:dyDescent="0.25">
      <c r="A1" s="170" t="s">
        <v>495</v>
      </c>
      <c r="B1" s="170"/>
      <c r="C1" s="170"/>
      <c r="D1" s="170"/>
      <c r="E1" s="170"/>
      <c r="F1" s="170"/>
      <c r="G1" s="108"/>
    </row>
    <row r="2" spans="1:7" ht="14.25" x14ac:dyDescent="0.45">
      <c r="A2" s="158" t="str">
        <f>ENTE_PUBLICO</f>
        <v>MUNICIPIO DE TARIMORO GUANAJUATO, Gobierno del Estado de Guanajuato</v>
      </c>
      <c r="B2" s="159"/>
      <c r="C2" s="159"/>
      <c r="D2" s="159"/>
      <c r="E2" s="159"/>
      <c r="F2" s="160"/>
    </row>
    <row r="3" spans="1:7" ht="14.25" x14ac:dyDescent="0.45">
      <c r="A3" s="167" t="s">
        <v>496</v>
      </c>
      <c r="B3" s="168"/>
      <c r="C3" s="168"/>
      <c r="D3" s="168"/>
      <c r="E3" s="168"/>
      <c r="F3" s="169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0" t="s">
        <v>502</v>
      </c>
      <c r="B5" s="5"/>
      <c r="C5" s="5"/>
      <c r="D5" s="5"/>
      <c r="E5" s="5"/>
      <c r="F5" s="5"/>
    </row>
    <row r="6" spans="1:7" ht="30" x14ac:dyDescent="0.25">
      <c r="A6" s="131" t="s">
        <v>503</v>
      </c>
      <c r="B6" s="60"/>
      <c r="C6" s="60"/>
      <c r="D6" s="60"/>
      <c r="E6" s="60"/>
      <c r="F6" s="60"/>
    </row>
    <row r="7" spans="1:7" x14ac:dyDescent="0.25">
      <c r="A7" s="131" t="s">
        <v>504</v>
      </c>
      <c r="B7" s="60"/>
      <c r="C7" s="60"/>
      <c r="D7" s="60"/>
      <c r="E7" s="60"/>
      <c r="F7" s="60"/>
    </row>
    <row r="8" spans="1:7" ht="14.25" x14ac:dyDescent="0.45">
      <c r="A8" s="132"/>
      <c r="B8" s="54"/>
      <c r="C8" s="54"/>
      <c r="D8" s="54"/>
      <c r="E8" s="54"/>
      <c r="F8" s="54"/>
    </row>
    <row r="9" spans="1:7" x14ac:dyDescent="0.25">
      <c r="A9" s="130" t="s">
        <v>505</v>
      </c>
      <c r="B9" s="54"/>
      <c r="C9" s="54"/>
      <c r="D9" s="54"/>
      <c r="E9" s="54"/>
      <c r="F9" s="54"/>
    </row>
    <row r="10" spans="1:7" ht="14.25" x14ac:dyDescent="0.45">
      <c r="A10" s="131" t="s">
        <v>506</v>
      </c>
      <c r="B10" s="60"/>
      <c r="C10" s="60"/>
      <c r="D10" s="60"/>
      <c r="E10" s="60"/>
      <c r="F10" s="60"/>
    </row>
    <row r="11" spans="1:7" x14ac:dyDescent="0.25">
      <c r="A11" s="133" t="s">
        <v>507</v>
      </c>
      <c r="B11" s="60"/>
      <c r="C11" s="60"/>
      <c r="D11" s="60"/>
      <c r="E11" s="60"/>
      <c r="F11" s="60"/>
    </row>
    <row r="12" spans="1:7" x14ac:dyDescent="0.25">
      <c r="A12" s="133" t="s">
        <v>508</v>
      </c>
      <c r="B12" s="60"/>
      <c r="C12" s="60"/>
      <c r="D12" s="60"/>
      <c r="E12" s="60"/>
      <c r="F12" s="60"/>
    </row>
    <row r="13" spans="1:7" ht="14.25" x14ac:dyDescent="0.45">
      <c r="A13" s="133" t="s">
        <v>509</v>
      </c>
      <c r="B13" s="60"/>
      <c r="C13" s="60"/>
      <c r="D13" s="60"/>
      <c r="E13" s="60"/>
      <c r="F13" s="60"/>
    </row>
    <row r="14" spans="1:7" ht="14.25" x14ac:dyDescent="0.45">
      <c r="A14" s="131" t="s">
        <v>510</v>
      </c>
      <c r="B14" s="60"/>
      <c r="C14" s="60"/>
      <c r="D14" s="60"/>
      <c r="E14" s="60"/>
      <c r="F14" s="60"/>
    </row>
    <row r="15" spans="1:7" x14ac:dyDescent="0.25">
      <c r="A15" s="133" t="s">
        <v>507</v>
      </c>
      <c r="B15" s="60"/>
      <c r="C15" s="60"/>
      <c r="D15" s="60"/>
      <c r="E15" s="60"/>
      <c r="F15" s="60"/>
    </row>
    <row r="16" spans="1:7" x14ac:dyDescent="0.25">
      <c r="A16" s="133" t="s">
        <v>508</v>
      </c>
      <c r="B16" s="60"/>
      <c r="C16" s="60"/>
      <c r="D16" s="60"/>
      <c r="E16" s="60"/>
      <c r="F16" s="60"/>
    </row>
    <row r="17" spans="1:6" ht="14.25" x14ac:dyDescent="0.45">
      <c r="A17" s="133" t="s">
        <v>509</v>
      </c>
      <c r="B17" s="60"/>
      <c r="C17" s="60"/>
      <c r="D17" s="60"/>
      <c r="E17" s="60"/>
      <c r="F17" s="60"/>
    </row>
    <row r="18" spans="1:6" ht="14.25" x14ac:dyDescent="0.45">
      <c r="A18" s="131" t="s">
        <v>511</v>
      </c>
      <c r="B18" s="139"/>
      <c r="C18" s="60"/>
      <c r="D18" s="60"/>
      <c r="E18" s="60"/>
      <c r="F18" s="60"/>
    </row>
    <row r="19" spans="1:6" x14ac:dyDescent="0.25">
      <c r="A19" s="131" t="s">
        <v>512</v>
      </c>
      <c r="B19" s="60"/>
      <c r="C19" s="60"/>
      <c r="D19" s="60"/>
      <c r="E19" s="60"/>
      <c r="F19" s="60"/>
    </row>
    <row r="20" spans="1:6" x14ac:dyDescent="0.25">
      <c r="A20" s="131" t="s">
        <v>513</v>
      </c>
      <c r="B20" s="140"/>
      <c r="C20" s="140"/>
      <c r="D20" s="140"/>
      <c r="E20" s="140"/>
      <c r="F20" s="140"/>
    </row>
    <row r="21" spans="1:6" x14ac:dyDescent="0.25">
      <c r="A21" s="131" t="s">
        <v>514</v>
      </c>
      <c r="B21" s="140"/>
      <c r="C21" s="140"/>
      <c r="D21" s="140"/>
      <c r="E21" s="140"/>
      <c r="F21" s="140"/>
    </row>
    <row r="22" spans="1:6" ht="14.25" x14ac:dyDescent="0.45">
      <c r="A22" s="64" t="s">
        <v>515</v>
      </c>
      <c r="B22" s="140"/>
      <c r="C22" s="140"/>
      <c r="D22" s="140"/>
      <c r="E22" s="140"/>
      <c r="F22" s="140"/>
    </row>
    <row r="23" spans="1:6" ht="14.25" x14ac:dyDescent="0.45">
      <c r="A23" s="64" t="s">
        <v>516</v>
      </c>
      <c r="B23" s="140"/>
      <c r="C23" s="140"/>
      <c r="D23" s="140"/>
      <c r="E23" s="140"/>
      <c r="F23" s="140"/>
    </row>
    <row r="24" spans="1:6" x14ac:dyDescent="0.25">
      <c r="A24" s="64" t="s">
        <v>517</v>
      </c>
      <c r="B24" s="141"/>
      <c r="C24" s="60"/>
      <c r="D24" s="60"/>
      <c r="E24" s="60"/>
      <c r="F24" s="60"/>
    </row>
    <row r="25" spans="1:6" ht="14.25" x14ac:dyDescent="0.45">
      <c r="A25" s="131" t="s">
        <v>518</v>
      </c>
      <c r="B25" s="141"/>
      <c r="C25" s="60"/>
      <c r="D25" s="60"/>
      <c r="E25" s="60"/>
      <c r="F25" s="60"/>
    </row>
    <row r="26" spans="1:6" ht="14.25" x14ac:dyDescent="0.45">
      <c r="A26" s="132"/>
      <c r="B26" s="54"/>
      <c r="C26" s="54"/>
      <c r="D26" s="54"/>
      <c r="E26" s="54"/>
      <c r="F26" s="54"/>
    </row>
    <row r="27" spans="1:6" ht="14.25" x14ac:dyDescent="0.45">
      <c r="A27" s="130" t="s">
        <v>519</v>
      </c>
      <c r="B27" s="54"/>
      <c r="C27" s="54"/>
      <c r="D27" s="54"/>
      <c r="E27" s="54"/>
      <c r="F27" s="54"/>
    </row>
    <row r="28" spans="1:6" ht="14.25" x14ac:dyDescent="0.45">
      <c r="A28" s="131" t="s">
        <v>520</v>
      </c>
      <c r="B28" s="60"/>
      <c r="C28" s="60"/>
      <c r="D28" s="60"/>
      <c r="E28" s="60"/>
      <c r="F28" s="60"/>
    </row>
    <row r="29" spans="1:6" ht="14.25" x14ac:dyDescent="0.45">
      <c r="A29" s="132"/>
      <c r="B29" s="54"/>
      <c r="C29" s="54"/>
      <c r="D29" s="54"/>
      <c r="E29" s="54"/>
      <c r="F29" s="54"/>
    </row>
    <row r="30" spans="1:6" x14ac:dyDescent="0.25">
      <c r="A30" s="130" t="s">
        <v>521</v>
      </c>
      <c r="B30" s="54"/>
      <c r="C30" s="54"/>
      <c r="D30" s="54"/>
      <c r="E30" s="54"/>
      <c r="F30" s="54"/>
    </row>
    <row r="31" spans="1:6" ht="14.25" x14ac:dyDescent="0.45">
      <c r="A31" s="131" t="s">
        <v>506</v>
      </c>
      <c r="B31" s="60"/>
      <c r="C31" s="60"/>
      <c r="D31" s="60"/>
      <c r="E31" s="60"/>
      <c r="F31" s="60"/>
    </row>
    <row r="32" spans="1:6" ht="14.25" x14ac:dyDescent="0.45">
      <c r="A32" s="131" t="s">
        <v>510</v>
      </c>
      <c r="B32" s="60"/>
      <c r="C32" s="60"/>
      <c r="D32" s="60"/>
      <c r="E32" s="60"/>
      <c r="F32" s="60"/>
    </row>
    <row r="33" spans="1:6" ht="14.25" x14ac:dyDescent="0.45">
      <c r="A33" s="131" t="s">
        <v>522</v>
      </c>
      <c r="B33" s="60"/>
      <c r="C33" s="60"/>
      <c r="D33" s="60"/>
      <c r="E33" s="60"/>
      <c r="F33" s="60"/>
    </row>
    <row r="34" spans="1:6" x14ac:dyDescent="0.25">
      <c r="A34" s="132"/>
      <c r="B34" s="54"/>
      <c r="C34" s="54"/>
      <c r="D34" s="54"/>
      <c r="E34" s="54"/>
      <c r="F34" s="54"/>
    </row>
    <row r="35" spans="1:6" x14ac:dyDescent="0.25">
      <c r="A35" s="130" t="s">
        <v>523</v>
      </c>
      <c r="B35" s="54"/>
      <c r="C35" s="54"/>
      <c r="D35" s="54"/>
      <c r="E35" s="54"/>
      <c r="F35" s="54"/>
    </row>
    <row r="36" spans="1:6" x14ac:dyDescent="0.25">
      <c r="A36" s="131" t="s">
        <v>524</v>
      </c>
      <c r="B36" s="60"/>
      <c r="C36" s="60"/>
      <c r="D36" s="60"/>
      <c r="E36" s="60"/>
      <c r="F36" s="60"/>
    </row>
    <row r="37" spans="1:6" x14ac:dyDescent="0.25">
      <c r="A37" s="131" t="s">
        <v>525</v>
      </c>
      <c r="B37" s="60"/>
      <c r="C37" s="60"/>
      <c r="D37" s="60"/>
      <c r="E37" s="60"/>
      <c r="F37" s="60"/>
    </row>
    <row r="38" spans="1:6" x14ac:dyDescent="0.25">
      <c r="A38" s="131" t="s">
        <v>526</v>
      </c>
      <c r="B38" s="141"/>
      <c r="C38" s="60"/>
      <c r="D38" s="60"/>
      <c r="E38" s="60"/>
      <c r="F38" s="60"/>
    </row>
    <row r="39" spans="1:6" x14ac:dyDescent="0.25">
      <c r="A39" s="132"/>
      <c r="B39" s="54"/>
      <c r="C39" s="54"/>
      <c r="D39" s="54"/>
      <c r="E39" s="54"/>
      <c r="F39" s="54"/>
    </row>
    <row r="40" spans="1:6" x14ac:dyDescent="0.25">
      <c r="A40" s="130" t="s">
        <v>527</v>
      </c>
      <c r="B40" s="60"/>
      <c r="C40" s="60"/>
      <c r="D40" s="60"/>
      <c r="E40" s="60"/>
      <c r="F40" s="60"/>
    </row>
    <row r="41" spans="1:6" x14ac:dyDescent="0.25">
      <c r="A41" s="132"/>
      <c r="B41" s="54"/>
      <c r="C41" s="54"/>
      <c r="D41" s="54"/>
      <c r="E41" s="54"/>
      <c r="F41" s="54"/>
    </row>
    <row r="42" spans="1:6" x14ac:dyDescent="0.25">
      <c r="A42" s="130" t="s">
        <v>528</v>
      </c>
      <c r="B42" s="54"/>
      <c r="C42" s="54"/>
      <c r="D42" s="54"/>
      <c r="E42" s="54"/>
      <c r="F42" s="54"/>
    </row>
    <row r="43" spans="1:6" x14ac:dyDescent="0.25">
      <c r="A43" s="131" t="s">
        <v>529</v>
      </c>
      <c r="B43" s="60"/>
      <c r="C43" s="60"/>
      <c r="D43" s="60"/>
      <c r="E43" s="60"/>
      <c r="F43" s="60"/>
    </row>
    <row r="44" spans="1:6" x14ac:dyDescent="0.25">
      <c r="A44" s="131" t="s">
        <v>530</v>
      </c>
      <c r="B44" s="60"/>
      <c r="C44" s="60"/>
      <c r="D44" s="60"/>
      <c r="E44" s="60"/>
      <c r="F44" s="60"/>
    </row>
    <row r="45" spans="1:6" x14ac:dyDescent="0.25">
      <c r="A45" s="131" t="s">
        <v>531</v>
      </c>
      <c r="B45" s="60"/>
      <c r="C45" s="60"/>
      <c r="D45" s="60"/>
      <c r="E45" s="60"/>
      <c r="F45" s="60"/>
    </row>
    <row r="46" spans="1:6" x14ac:dyDescent="0.25">
      <c r="A46" s="132"/>
      <c r="B46" s="54"/>
      <c r="C46" s="54"/>
      <c r="D46" s="54"/>
      <c r="E46" s="54"/>
      <c r="F46" s="54"/>
    </row>
    <row r="47" spans="1:6" ht="30" x14ac:dyDescent="0.25">
      <c r="A47" s="130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0"/>
      <c r="C48" s="140"/>
      <c r="D48" s="140"/>
      <c r="E48" s="140"/>
      <c r="F48" s="140"/>
    </row>
    <row r="49" spans="1:6" x14ac:dyDescent="0.25">
      <c r="A49" s="64" t="s">
        <v>531</v>
      </c>
      <c r="B49" s="140"/>
      <c r="C49" s="140"/>
      <c r="D49" s="140"/>
      <c r="E49" s="140"/>
      <c r="F49" s="140"/>
    </row>
    <row r="50" spans="1:6" x14ac:dyDescent="0.25">
      <c r="A50" s="132"/>
      <c r="B50" s="54"/>
      <c r="C50" s="54"/>
      <c r="D50" s="54"/>
      <c r="E50" s="54"/>
      <c r="F50" s="54"/>
    </row>
    <row r="51" spans="1:6" x14ac:dyDescent="0.25">
      <c r="A51" s="130" t="s">
        <v>533</v>
      </c>
      <c r="B51" s="54"/>
      <c r="C51" s="54"/>
      <c r="D51" s="54"/>
      <c r="E51" s="54"/>
      <c r="F51" s="54"/>
    </row>
    <row r="52" spans="1:6" x14ac:dyDescent="0.25">
      <c r="A52" s="131" t="s">
        <v>530</v>
      </c>
      <c r="B52" s="60"/>
      <c r="C52" s="60"/>
      <c r="D52" s="60"/>
      <c r="E52" s="60"/>
      <c r="F52" s="60"/>
    </row>
    <row r="53" spans="1:6" x14ac:dyDescent="0.25">
      <c r="A53" s="131" t="s">
        <v>531</v>
      </c>
      <c r="B53" s="60"/>
      <c r="C53" s="60"/>
      <c r="D53" s="60"/>
      <c r="E53" s="60"/>
      <c r="F53" s="60"/>
    </row>
    <row r="54" spans="1:6" x14ac:dyDescent="0.25">
      <c r="A54" s="131" t="s">
        <v>534</v>
      </c>
      <c r="B54" s="60"/>
      <c r="C54" s="60"/>
      <c r="D54" s="60"/>
      <c r="E54" s="60"/>
      <c r="F54" s="60"/>
    </row>
    <row r="55" spans="1:6" x14ac:dyDescent="0.25">
      <c r="A55" s="132"/>
      <c r="B55" s="54"/>
      <c r="C55" s="54"/>
      <c r="D55" s="54"/>
      <c r="E55" s="54"/>
      <c r="F55" s="54"/>
    </row>
    <row r="56" spans="1:6" x14ac:dyDescent="0.25">
      <c r="A56" s="130" t="s">
        <v>535</v>
      </c>
      <c r="B56" s="54"/>
      <c r="C56" s="54"/>
      <c r="D56" s="54"/>
      <c r="E56" s="54"/>
      <c r="F56" s="54"/>
    </row>
    <row r="57" spans="1:6" x14ac:dyDescent="0.25">
      <c r="A57" s="131" t="s">
        <v>530</v>
      </c>
      <c r="B57" s="60"/>
      <c r="C57" s="60"/>
      <c r="D57" s="60"/>
      <c r="E57" s="60"/>
      <c r="F57" s="60"/>
    </row>
    <row r="58" spans="1:6" x14ac:dyDescent="0.25">
      <c r="A58" s="131" t="s">
        <v>531</v>
      </c>
      <c r="B58" s="60"/>
      <c r="C58" s="60"/>
      <c r="D58" s="60"/>
      <c r="E58" s="60"/>
      <c r="F58" s="60"/>
    </row>
    <row r="59" spans="1:6" x14ac:dyDescent="0.25">
      <c r="A59" s="132"/>
      <c r="B59" s="54"/>
      <c r="C59" s="54"/>
      <c r="D59" s="54"/>
      <c r="E59" s="54"/>
      <c r="F59" s="54"/>
    </row>
    <row r="60" spans="1:6" x14ac:dyDescent="0.25">
      <c r="A60" s="130" t="s">
        <v>536</v>
      </c>
      <c r="B60" s="54"/>
      <c r="C60" s="54"/>
      <c r="D60" s="54"/>
      <c r="E60" s="54"/>
      <c r="F60" s="54"/>
    </row>
    <row r="61" spans="1:6" x14ac:dyDescent="0.25">
      <c r="A61" s="131" t="s">
        <v>537</v>
      </c>
      <c r="B61" s="60"/>
      <c r="C61" s="60"/>
      <c r="D61" s="60"/>
      <c r="E61" s="60"/>
      <c r="F61" s="60"/>
    </row>
    <row r="62" spans="1:6" x14ac:dyDescent="0.25">
      <c r="A62" s="131" t="s">
        <v>538</v>
      </c>
      <c r="B62" s="141"/>
      <c r="C62" s="60"/>
      <c r="D62" s="60"/>
      <c r="E62" s="60"/>
      <c r="F62" s="60"/>
    </row>
    <row r="63" spans="1:6" x14ac:dyDescent="0.25">
      <c r="A63" s="132"/>
      <c r="B63" s="54"/>
      <c r="C63" s="54"/>
      <c r="D63" s="54"/>
      <c r="E63" s="54"/>
      <c r="F63" s="54"/>
    </row>
    <row r="64" spans="1:6" x14ac:dyDescent="0.25">
      <c r="A64" s="130" t="s">
        <v>539</v>
      </c>
      <c r="B64" s="54"/>
      <c r="C64" s="54"/>
      <c r="D64" s="54"/>
      <c r="E64" s="54"/>
      <c r="F64" s="54"/>
    </row>
    <row r="65" spans="1:6" x14ac:dyDescent="0.25">
      <c r="A65" s="131" t="s">
        <v>540</v>
      </c>
      <c r="B65" s="60"/>
      <c r="C65" s="60"/>
      <c r="D65" s="60"/>
      <c r="E65" s="60"/>
      <c r="F65" s="60"/>
    </row>
    <row r="66" spans="1:6" x14ac:dyDescent="0.25">
      <c r="A66" s="131" t="s">
        <v>541</v>
      </c>
      <c r="B66" s="60"/>
      <c r="C66" s="60"/>
      <c r="D66" s="60"/>
      <c r="E66" s="60"/>
      <c r="F66" s="60"/>
    </row>
    <row r="67" spans="1:6" x14ac:dyDescent="0.25">
      <c r="A67" s="136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ht="14.25" x14ac:dyDescent="0.4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ht="14.25" x14ac:dyDescent="0.4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ht="14.25" x14ac:dyDescent="0.4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tabSelected="1" topLeftCell="D30" zoomScale="90" zoomScaleNormal="90" workbookViewId="0">
      <selection activeCell="D69" sqref="D69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7" customFormat="1" ht="37.5" customHeight="1" x14ac:dyDescent="0.25">
      <c r="A1" s="170" t="s">
        <v>545</v>
      </c>
      <c r="B1" s="170"/>
      <c r="C1" s="170"/>
      <c r="D1" s="170"/>
      <c r="E1" s="170"/>
      <c r="F1" s="170"/>
    </row>
    <row r="2" spans="1:6" ht="14.25" x14ac:dyDescent="0.45">
      <c r="A2" s="158" t="str">
        <f>ENTE_PUBLICO_A</f>
        <v>MUNICIPIO DE TARIMORO GUANAJUATO, Gobierno del Estado de Guanajuato (a)</v>
      </c>
      <c r="B2" s="159"/>
      <c r="C2" s="159"/>
      <c r="D2" s="159"/>
      <c r="E2" s="159"/>
      <c r="F2" s="160"/>
    </row>
    <row r="3" spans="1:6" x14ac:dyDescent="0.25">
      <c r="A3" s="161" t="s">
        <v>117</v>
      </c>
      <c r="B3" s="162"/>
      <c r="C3" s="162"/>
      <c r="D3" s="162"/>
      <c r="E3" s="162"/>
      <c r="F3" s="163"/>
    </row>
    <row r="4" spans="1:6" ht="14.25" x14ac:dyDescent="0.45">
      <c r="A4" s="164" t="str">
        <f>PERIODO_INFORME</f>
        <v>Al 31 de diciembre de 2020 y al 30 de septiembre de 2021 (b)</v>
      </c>
      <c r="B4" s="165"/>
      <c r="C4" s="165"/>
      <c r="D4" s="165"/>
      <c r="E4" s="165"/>
      <c r="F4" s="166"/>
    </row>
    <row r="5" spans="1:6" ht="14.25" x14ac:dyDescent="0.45">
      <c r="A5" s="167" t="s">
        <v>118</v>
      </c>
      <c r="B5" s="168"/>
      <c r="C5" s="168"/>
      <c r="D5" s="168"/>
      <c r="E5" s="168"/>
      <c r="F5" s="169"/>
    </row>
    <row r="6" spans="1:6" s="3" customFormat="1" ht="28.5" x14ac:dyDescent="0.45">
      <c r="A6" s="127" t="s">
        <v>3284</v>
      </c>
      <c r="B6" s="128" t="str">
        <f>ANIO</f>
        <v>2021 (d)</v>
      </c>
      <c r="C6" s="125" t="str">
        <f>ULTIMO</f>
        <v>31 de diciembre de 2020 (e)</v>
      </c>
      <c r="D6" s="129" t="s">
        <v>0</v>
      </c>
      <c r="E6" s="128" t="str">
        <f>ANIO</f>
        <v>2021 (d)</v>
      </c>
      <c r="F6" s="125" t="str">
        <f>ULTIMO</f>
        <v>31 de diciembre de 2020 (e)</v>
      </c>
    </row>
    <row r="7" spans="1:6" ht="14.25" x14ac:dyDescent="0.45">
      <c r="A7" s="91" t="s">
        <v>1</v>
      </c>
      <c r="B7" s="84"/>
      <c r="C7" s="84"/>
      <c r="D7" s="95" t="s">
        <v>52</v>
      </c>
      <c r="E7" s="84"/>
      <c r="F7" s="84"/>
    </row>
    <row r="8" spans="1:6" ht="14.25" x14ac:dyDescent="0.45">
      <c r="A8" s="38" t="s">
        <v>2</v>
      </c>
      <c r="B8" s="54"/>
      <c r="C8" s="54"/>
      <c r="D8" s="96" t="s">
        <v>53</v>
      </c>
      <c r="E8" s="54"/>
      <c r="F8" s="54"/>
    </row>
    <row r="9" spans="1:6" x14ac:dyDescent="0.25">
      <c r="A9" s="92" t="s">
        <v>3</v>
      </c>
      <c r="B9" s="144">
        <f>SUM(B10:B16)</f>
        <v>16666541.710000001</v>
      </c>
      <c r="C9" s="144">
        <f>SUM(C10:C16)</f>
        <v>15701446.52</v>
      </c>
      <c r="D9" s="97" t="s">
        <v>54</v>
      </c>
      <c r="E9" s="144">
        <f>SUM(E10:E18)</f>
        <v>7177749.5499999998</v>
      </c>
      <c r="F9" s="144">
        <f>SUM(F10:F18)</f>
        <v>15574288.629999999</v>
      </c>
    </row>
    <row r="10" spans="1:6" x14ac:dyDescent="0.25">
      <c r="A10" s="93" t="s">
        <v>4</v>
      </c>
      <c r="B10" s="144"/>
      <c r="C10" s="144"/>
      <c r="D10" s="98" t="s">
        <v>55</v>
      </c>
      <c r="E10" s="143">
        <v>219071.47</v>
      </c>
      <c r="F10" s="143">
        <v>188560.16</v>
      </c>
    </row>
    <row r="11" spans="1:6" x14ac:dyDescent="0.25">
      <c r="A11" s="93" t="s">
        <v>5</v>
      </c>
      <c r="B11" s="143">
        <v>9105981.4100000001</v>
      </c>
      <c r="C11" s="143">
        <v>7875779.8799999999</v>
      </c>
      <c r="D11" s="98" t="s">
        <v>56</v>
      </c>
      <c r="E11" s="143">
        <v>1147087.3500000001</v>
      </c>
      <c r="F11" s="143">
        <v>2738124.52</v>
      </c>
    </row>
    <row r="12" spans="1:6" x14ac:dyDescent="0.25">
      <c r="A12" s="93" t="s">
        <v>6</v>
      </c>
      <c r="B12" s="144"/>
      <c r="C12" s="144"/>
      <c r="D12" s="98" t="s">
        <v>57</v>
      </c>
      <c r="E12" s="143">
        <v>4370248.3899999997</v>
      </c>
      <c r="F12" s="143">
        <v>8480225.7799999993</v>
      </c>
    </row>
    <row r="13" spans="1:6" x14ac:dyDescent="0.25">
      <c r="A13" s="93" t="s">
        <v>7</v>
      </c>
      <c r="B13" s="144"/>
      <c r="C13" s="144"/>
      <c r="D13" s="98" t="s">
        <v>58</v>
      </c>
      <c r="E13" s="144"/>
      <c r="F13" s="144"/>
    </row>
    <row r="14" spans="1:6" x14ac:dyDescent="0.25">
      <c r="A14" s="93" t="s">
        <v>8</v>
      </c>
      <c r="B14" s="143">
        <v>7560560.2999999998</v>
      </c>
      <c r="C14" s="143">
        <v>7825666.6399999997</v>
      </c>
      <c r="D14" s="98" t="s">
        <v>59</v>
      </c>
      <c r="E14" s="143">
        <v>0</v>
      </c>
      <c r="F14" s="143">
        <v>704115.08</v>
      </c>
    </row>
    <row r="15" spans="1:6" x14ac:dyDescent="0.25">
      <c r="A15" s="93" t="s">
        <v>9</v>
      </c>
      <c r="B15" s="144"/>
      <c r="C15" s="144"/>
      <c r="D15" s="98" t="s">
        <v>60</v>
      </c>
      <c r="E15" s="144"/>
      <c r="F15" s="144"/>
    </row>
    <row r="16" spans="1:6" x14ac:dyDescent="0.25">
      <c r="A16" s="93" t="s">
        <v>10</v>
      </c>
      <c r="B16" s="144"/>
      <c r="C16" s="144"/>
      <c r="D16" s="98" t="s">
        <v>61</v>
      </c>
      <c r="E16" s="143">
        <v>1392299.49</v>
      </c>
      <c r="F16" s="143">
        <v>2646395.4700000002</v>
      </c>
    </row>
    <row r="17" spans="1:6" x14ac:dyDescent="0.25">
      <c r="A17" s="92" t="s">
        <v>11</v>
      </c>
      <c r="B17" s="144">
        <f>SUM(B18:B24)</f>
        <v>1107990.1200000001</v>
      </c>
      <c r="C17" s="144">
        <f>SUM(C18:C24)</f>
        <v>943727.97000000009</v>
      </c>
      <c r="D17" s="98" t="s">
        <v>62</v>
      </c>
      <c r="E17" s="144"/>
      <c r="F17" s="144"/>
    </row>
    <row r="18" spans="1:6" x14ac:dyDescent="0.25">
      <c r="A18" s="94" t="s">
        <v>12</v>
      </c>
      <c r="B18" s="144"/>
      <c r="C18" s="144"/>
      <c r="D18" s="98" t="s">
        <v>63</v>
      </c>
      <c r="E18" s="143">
        <v>49042.85</v>
      </c>
      <c r="F18" s="143">
        <v>816867.62</v>
      </c>
    </row>
    <row r="19" spans="1:6" x14ac:dyDescent="0.25">
      <c r="A19" s="94" t="s">
        <v>13</v>
      </c>
      <c r="B19" s="143">
        <v>52590.32</v>
      </c>
      <c r="C19" s="143">
        <v>43727.18</v>
      </c>
      <c r="D19" s="97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4" t="s">
        <v>14</v>
      </c>
      <c r="B20" s="143">
        <v>1055399.8</v>
      </c>
      <c r="C20" s="143">
        <v>900000.79</v>
      </c>
      <c r="D20" s="98" t="s">
        <v>65</v>
      </c>
      <c r="E20" s="60"/>
      <c r="F20" s="60"/>
    </row>
    <row r="21" spans="1:6" x14ac:dyDescent="0.25">
      <c r="A21" s="94" t="s">
        <v>15</v>
      </c>
      <c r="B21" s="143">
        <v>0</v>
      </c>
      <c r="C21" s="143">
        <v>0</v>
      </c>
      <c r="D21" s="98" t="s">
        <v>66</v>
      </c>
      <c r="E21" s="60"/>
      <c r="F21" s="60"/>
    </row>
    <row r="22" spans="1:6" x14ac:dyDescent="0.25">
      <c r="A22" s="94" t="s">
        <v>16</v>
      </c>
      <c r="B22" s="143">
        <v>0</v>
      </c>
      <c r="C22" s="143">
        <v>0</v>
      </c>
      <c r="D22" s="98" t="s">
        <v>67</v>
      </c>
      <c r="E22" s="60"/>
      <c r="F22" s="60"/>
    </row>
    <row r="23" spans="1:6" x14ac:dyDescent="0.25">
      <c r="A23" s="94" t="s">
        <v>17</v>
      </c>
      <c r="B23" s="144"/>
      <c r="C23" s="144"/>
      <c r="D23" s="97" t="s">
        <v>68</v>
      </c>
      <c r="E23" s="60">
        <f>E24+E25</f>
        <v>0</v>
      </c>
      <c r="F23" s="60">
        <f>F24+F25</f>
        <v>0</v>
      </c>
    </row>
    <row r="24" spans="1:6" x14ac:dyDescent="0.25">
      <c r="A24" s="94" t="s">
        <v>18</v>
      </c>
      <c r="B24" s="143">
        <v>0</v>
      </c>
      <c r="C24" s="143">
        <v>0</v>
      </c>
      <c r="D24" s="98" t="s">
        <v>69</v>
      </c>
      <c r="E24" s="143"/>
      <c r="F24" s="60"/>
    </row>
    <row r="25" spans="1:6" x14ac:dyDescent="0.25">
      <c r="A25" s="92" t="s">
        <v>19</v>
      </c>
      <c r="B25" s="144">
        <f>SUM(B26:B30)</f>
        <v>1689321.55</v>
      </c>
      <c r="C25" s="144">
        <f>SUM(C26:C30)</f>
        <v>5527187.9499999993</v>
      </c>
      <c r="D25" s="98" t="s">
        <v>70</v>
      </c>
      <c r="E25" s="60"/>
      <c r="F25" s="60"/>
    </row>
    <row r="26" spans="1:6" x14ac:dyDescent="0.25">
      <c r="A26" s="94" t="s">
        <v>20</v>
      </c>
      <c r="B26" s="143">
        <v>0</v>
      </c>
      <c r="C26" s="143">
        <v>3374120</v>
      </c>
      <c r="D26" s="97" t="s">
        <v>71</v>
      </c>
      <c r="E26" s="60"/>
      <c r="F26" s="60"/>
    </row>
    <row r="27" spans="1:6" x14ac:dyDescent="0.25">
      <c r="A27" s="94" t="s">
        <v>21</v>
      </c>
      <c r="B27" s="143">
        <v>0</v>
      </c>
      <c r="C27" s="143">
        <v>34838.589999999997</v>
      </c>
      <c r="D27" s="97" t="s">
        <v>72</v>
      </c>
      <c r="E27" s="144">
        <f>SUM(E28:E30)</f>
        <v>6000000</v>
      </c>
      <c r="F27" s="143">
        <f>SUM(F28:F30)</f>
        <v>0</v>
      </c>
    </row>
    <row r="28" spans="1:6" x14ac:dyDescent="0.25">
      <c r="A28" s="94" t="s">
        <v>22</v>
      </c>
      <c r="B28" s="144"/>
      <c r="C28" s="144"/>
      <c r="D28" s="98" t="s">
        <v>73</v>
      </c>
      <c r="E28" s="143">
        <v>6000000</v>
      </c>
      <c r="F28" s="60"/>
    </row>
    <row r="29" spans="1:6" x14ac:dyDescent="0.25">
      <c r="A29" s="94" t="s">
        <v>23</v>
      </c>
      <c r="B29" s="143">
        <v>1689321.55</v>
      </c>
      <c r="C29" s="143">
        <v>2118229.36</v>
      </c>
      <c r="D29" s="98" t="s">
        <v>74</v>
      </c>
      <c r="E29" s="60"/>
      <c r="F29" s="60"/>
    </row>
    <row r="30" spans="1:6" x14ac:dyDescent="0.25">
      <c r="A30" s="94" t="s">
        <v>24</v>
      </c>
      <c r="B30" s="144"/>
      <c r="C30" s="144"/>
      <c r="D30" s="98" t="s">
        <v>75</v>
      </c>
      <c r="E30" s="143"/>
      <c r="F30" s="143"/>
    </row>
    <row r="31" spans="1:6" x14ac:dyDescent="0.25">
      <c r="A31" s="92" t="s">
        <v>25</v>
      </c>
      <c r="B31" s="144">
        <f>SUM(B32:B36)</f>
        <v>0</v>
      </c>
      <c r="C31" s="144">
        <f>SUM(C32:C36)</f>
        <v>0</v>
      </c>
      <c r="D31" s="97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4" t="s">
        <v>26</v>
      </c>
      <c r="B32" s="143">
        <v>0</v>
      </c>
      <c r="C32" s="143">
        <v>0</v>
      </c>
      <c r="D32" s="98" t="s">
        <v>77</v>
      </c>
      <c r="E32" s="60"/>
      <c r="F32" s="60"/>
    </row>
    <row r="33" spans="1:6" x14ac:dyDescent="0.25">
      <c r="A33" s="94" t="s">
        <v>27</v>
      </c>
      <c r="B33" s="60"/>
      <c r="C33" s="60"/>
      <c r="D33" s="98" t="s">
        <v>78</v>
      </c>
      <c r="E33" s="60"/>
      <c r="F33" s="60"/>
    </row>
    <row r="34" spans="1:6" x14ac:dyDescent="0.25">
      <c r="A34" s="94" t="s">
        <v>28</v>
      </c>
      <c r="B34" s="60"/>
      <c r="C34" s="60"/>
      <c r="D34" s="98" t="s">
        <v>79</v>
      </c>
      <c r="E34" s="60"/>
      <c r="F34" s="60"/>
    </row>
    <row r="35" spans="1:6" x14ac:dyDescent="0.25">
      <c r="A35" s="94" t="s">
        <v>29</v>
      </c>
      <c r="B35" s="60"/>
      <c r="C35" s="60"/>
      <c r="D35" s="98" t="s">
        <v>80</v>
      </c>
      <c r="E35" s="60"/>
      <c r="F35" s="60"/>
    </row>
    <row r="36" spans="1:6" x14ac:dyDescent="0.25">
      <c r="A36" s="94" t="s">
        <v>30</v>
      </c>
      <c r="B36" s="60"/>
      <c r="C36" s="60"/>
      <c r="D36" s="98" t="s">
        <v>81</v>
      </c>
      <c r="E36" s="60"/>
      <c r="F36" s="60"/>
    </row>
    <row r="37" spans="1:6" x14ac:dyDescent="0.25">
      <c r="A37" s="92" t="s">
        <v>31</v>
      </c>
      <c r="B37" s="60"/>
      <c r="C37" s="60"/>
      <c r="D37" s="98" t="s">
        <v>82</v>
      </c>
      <c r="E37" s="60"/>
      <c r="F37" s="60"/>
    </row>
    <row r="38" spans="1:6" x14ac:dyDescent="0.25">
      <c r="A38" s="92" t="s">
        <v>119</v>
      </c>
      <c r="B38" s="60">
        <f>SUM(B39:B40)</f>
        <v>0</v>
      </c>
      <c r="C38" s="60">
        <f>SUM(C39:C40)</f>
        <v>0</v>
      </c>
      <c r="D38" s="97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4" t="s">
        <v>32</v>
      </c>
      <c r="B39" s="60"/>
      <c r="C39" s="60"/>
      <c r="D39" s="98" t="s">
        <v>84</v>
      </c>
      <c r="E39" s="60"/>
      <c r="F39" s="60"/>
    </row>
    <row r="40" spans="1:6" x14ac:dyDescent="0.25">
      <c r="A40" s="94" t="s">
        <v>33</v>
      </c>
      <c r="B40" s="60"/>
      <c r="C40" s="60"/>
      <c r="D40" s="98" t="s">
        <v>85</v>
      </c>
      <c r="E40" s="60"/>
      <c r="F40" s="60"/>
    </row>
    <row r="41" spans="1:6" x14ac:dyDescent="0.25">
      <c r="A41" s="92" t="s">
        <v>34</v>
      </c>
      <c r="B41" s="60">
        <f>SUM(B42:B45)</f>
        <v>0</v>
      </c>
      <c r="C41" s="60">
        <f>SUM(C42:C45)</f>
        <v>0</v>
      </c>
      <c r="D41" s="98" t="s">
        <v>86</v>
      </c>
      <c r="E41" s="60"/>
      <c r="F41" s="60"/>
    </row>
    <row r="42" spans="1:6" x14ac:dyDescent="0.25">
      <c r="A42" s="94" t="s">
        <v>35</v>
      </c>
      <c r="B42" s="60"/>
      <c r="C42" s="60"/>
      <c r="D42" s="97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4" t="s">
        <v>36</v>
      </c>
      <c r="B43" s="60"/>
      <c r="C43" s="60"/>
      <c r="D43" s="98" t="s">
        <v>88</v>
      </c>
      <c r="E43" s="60"/>
      <c r="F43" s="60"/>
    </row>
    <row r="44" spans="1:6" x14ac:dyDescent="0.25">
      <c r="A44" s="94" t="s">
        <v>37</v>
      </c>
      <c r="B44" s="60"/>
      <c r="C44" s="60"/>
      <c r="D44" s="98" t="s">
        <v>89</v>
      </c>
      <c r="E44" s="60"/>
      <c r="F44" s="60"/>
    </row>
    <row r="45" spans="1:6" x14ac:dyDescent="0.25">
      <c r="A45" s="94" t="s">
        <v>38</v>
      </c>
      <c r="B45" s="60"/>
      <c r="C45" s="60"/>
      <c r="D45" s="98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19463853.380000003</v>
      </c>
      <c r="C47" s="61">
        <f>C9+C17+C25+C31+C38+C41</f>
        <v>22172362.439999998</v>
      </c>
      <c r="D47" s="96" t="s">
        <v>91</v>
      </c>
      <c r="E47" s="61">
        <f>E9+E19+E23+E26+E27+E31+E38+E42</f>
        <v>13177749.550000001</v>
      </c>
      <c r="F47" s="61">
        <f>F9+F19+F23+F26+F27+F31+F38+F42</f>
        <v>15574288.629999999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6" t="s">
        <v>92</v>
      </c>
      <c r="E49" s="54"/>
      <c r="F49" s="54"/>
    </row>
    <row r="50" spans="1:6" x14ac:dyDescent="0.25">
      <c r="A50" s="92" t="s">
        <v>41</v>
      </c>
      <c r="B50" s="143">
        <v>0</v>
      </c>
      <c r="C50" s="143">
        <v>0</v>
      </c>
      <c r="D50" s="97" t="s">
        <v>93</v>
      </c>
      <c r="E50" s="60"/>
      <c r="F50" s="60"/>
    </row>
    <row r="51" spans="1:6" x14ac:dyDescent="0.25">
      <c r="A51" s="92" t="s">
        <v>42</v>
      </c>
      <c r="B51" s="143">
        <v>0</v>
      </c>
      <c r="C51" s="143">
        <v>0</v>
      </c>
      <c r="D51" s="97" t="s">
        <v>94</v>
      </c>
      <c r="E51" s="60"/>
      <c r="F51" s="60"/>
    </row>
    <row r="52" spans="1:6" x14ac:dyDescent="0.25">
      <c r="A52" s="92" t="s">
        <v>43</v>
      </c>
      <c r="B52" s="143">
        <v>16547558.01</v>
      </c>
      <c r="C52" s="143">
        <v>20303759.059999999</v>
      </c>
      <c r="D52" s="97" t="s">
        <v>95</v>
      </c>
      <c r="E52" s="60"/>
      <c r="F52" s="60"/>
    </row>
    <row r="53" spans="1:6" x14ac:dyDescent="0.25">
      <c r="A53" s="92" t="s">
        <v>44</v>
      </c>
      <c r="B53" s="143">
        <v>34138707.350000001</v>
      </c>
      <c r="C53" s="143">
        <v>31777623.079999998</v>
      </c>
      <c r="D53" s="97" t="s">
        <v>96</v>
      </c>
      <c r="E53" s="60"/>
      <c r="F53" s="60"/>
    </row>
    <row r="54" spans="1:6" x14ac:dyDescent="0.25">
      <c r="A54" s="92" t="s">
        <v>45</v>
      </c>
      <c r="B54" s="143">
        <v>261740</v>
      </c>
      <c r="C54" s="143">
        <v>99340</v>
      </c>
      <c r="D54" s="97" t="s">
        <v>97</v>
      </c>
      <c r="E54" s="60"/>
      <c r="F54" s="60"/>
    </row>
    <row r="55" spans="1:6" x14ac:dyDescent="0.25">
      <c r="A55" s="92" t="s">
        <v>46</v>
      </c>
      <c r="B55" s="143">
        <v>-16649057.939999999</v>
      </c>
      <c r="C55" s="143">
        <v>-11256579.279999999</v>
      </c>
      <c r="D55" s="37" t="s">
        <v>98</v>
      </c>
      <c r="E55" s="60"/>
      <c r="F55" s="60"/>
    </row>
    <row r="56" spans="1:6" x14ac:dyDescent="0.25">
      <c r="A56" s="92" t="s">
        <v>47</v>
      </c>
      <c r="B56" s="143">
        <v>2590198.54</v>
      </c>
      <c r="C56" s="143">
        <v>1864286.54</v>
      </c>
      <c r="D56" s="54"/>
      <c r="E56" s="54"/>
      <c r="F56" s="54"/>
    </row>
    <row r="57" spans="1:6" x14ac:dyDescent="0.25">
      <c r="A57" s="92" t="s">
        <v>48</v>
      </c>
      <c r="B57" s="143">
        <v>0</v>
      </c>
      <c r="C57" s="143">
        <v>0</v>
      </c>
      <c r="D57" s="96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2" t="s">
        <v>49</v>
      </c>
      <c r="B58" s="143">
        <v>0</v>
      </c>
      <c r="C58" s="143">
        <v>0</v>
      </c>
      <c r="D58" s="54"/>
      <c r="E58" s="54"/>
      <c r="F58" s="54"/>
    </row>
    <row r="59" spans="1:6" x14ac:dyDescent="0.25">
      <c r="A59" s="54"/>
      <c r="B59" s="54"/>
      <c r="C59" s="54"/>
      <c r="D59" s="96" t="s">
        <v>100</v>
      </c>
      <c r="E59" s="61">
        <f>E47+E57</f>
        <v>13177749.550000001</v>
      </c>
      <c r="F59" s="61">
        <f>F47+F57</f>
        <v>15574288.629999999</v>
      </c>
    </row>
    <row r="60" spans="1:6" x14ac:dyDescent="0.25">
      <c r="A60" s="55" t="s">
        <v>50</v>
      </c>
      <c r="B60" s="61">
        <f>SUM(B50:B58)</f>
        <v>36889145.960000001</v>
      </c>
      <c r="C60" s="61">
        <f>SUM(C50:C58)</f>
        <v>42788429.399999999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0"/>
      <c r="F61" s="90"/>
    </row>
    <row r="62" spans="1:6" x14ac:dyDescent="0.25">
      <c r="A62" s="55" t="s">
        <v>51</v>
      </c>
      <c r="B62" s="61">
        <f>SUM(B47+B60)</f>
        <v>56352999.340000004</v>
      </c>
      <c r="C62" s="61">
        <f>SUM(C47+C60)</f>
        <v>64960791.839999996</v>
      </c>
      <c r="D62" s="54"/>
      <c r="E62" s="54"/>
      <c r="F62" s="54"/>
    </row>
    <row r="63" spans="1:6" x14ac:dyDescent="0.25">
      <c r="A63" s="54"/>
      <c r="B63" s="54"/>
      <c r="C63" s="54"/>
      <c r="D63" s="99" t="s">
        <v>102</v>
      </c>
      <c r="E63" s="144">
        <f>SUM(E64:E66)</f>
        <v>34583821.600000001</v>
      </c>
      <c r="F63" s="144">
        <f>SUM(F64:F66)</f>
        <v>32414971.640000001</v>
      </c>
    </row>
    <row r="64" spans="1:6" x14ac:dyDescent="0.25">
      <c r="A64" s="54"/>
      <c r="B64" s="54"/>
      <c r="C64" s="54"/>
      <c r="D64" s="100" t="s">
        <v>103</v>
      </c>
      <c r="E64" s="143">
        <v>28193124.510000002</v>
      </c>
      <c r="F64" s="143">
        <v>28193124.510000002</v>
      </c>
    </row>
    <row r="65" spans="1:6" x14ac:dyDescent="0.25">
      <c r="A65" s="54"/>
      <c r="B65" s="54"/>
      <c r="C65" s="54"/>
      <c r="D65" s="41" t="s">
        <v>104</v>
      </c>
      <c r="E65" s="143">
        <v>6390697.0899999999</v>
      </c>
      <c r="F65" s="143">
        <v>4221847.13</v>
      </c>
    </row>
    <row r="66" spans="1:6" x14ac:dyDescent="0.25">
      <c r="A66" s="54"/>
      <c r="B66" s="54"/>
      <c r="C66" s="54"/>
      <c r="D66" s="100" t="s">
        <v>105</v>
      </c>
      <c r="E66" s="75"/>
      <c r="F66" s="75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99" t="s">
        <v>106</v>
      </c>
      <c r="E68" s="144">
        <f>SUM(E69:E73)</f>
        <v>8591428.1899999995</v>
      </c>
      <c r="F68" s="144">
        <f>SUM(F69:F73)</f>
        <v>16971531.570000004</v>
      </c>
    </row>
    <row r="69" spans="1:6" x14ac:dyDescent="0.25">
      <c r="A69" s="12"/>
      <c r="B69" s="54"/>
      <c r="C69" s="54"/>
      <c r="D69" s="100" t="s">
        <v>107</v>
      </c>
      <c r="E69" s="143">
        <v>2149786.34</v>
      </c>
      <c r="F69" s="143">
        <v>2456432.91</v>
      </c>
    </row>
    <row r="70" spans="1:6" x14ac:dyDescent="0.25">
      <c r="A70" s="12"/>
      <c r="B70" s="54"/>
      <c r="C70" s="54"/>
      <c r="D70" s="100" t="s">
        <v>108</v>
      </c>
      <c r="E70" s="143">
        <v>6622299.5899999999</v>
      </c>
      <c r="F70" s="143">
        <v>14695756.4</v>
      </c>
    </row>
    <row r="71" spans="1:6" x14ac:dyDescent="0.25">
      <c r="A71" s="12"/>
      <c r="B71" s="54"/>
      <c r="C71" s="54"/>
      <c r="D71" s="100" t="s">
        <v>109</v>
      </c>
      <c r="E71" s="143">
        <v>0</v>
      </c>
      <c r="F71" s="143">
        <v>0</v>
      </c>
    </row>
    <row r="72" spans="1:6" x14ac:dyDescent="0.25">
      <c r="A72" s="12"/>
      <c r="B72" s="54"/>
      <c r="C72" s="54"/>
      <c r="D72" s="100" t="s">
        <v>110</v>
      </c>
      <c r="E72" s="143">
        <v>0</v>
      </c>
      <c r="F72" s="143">
        <v>0</v>
      </c>
    </row>
    <row r="73" spans="1:6" x14ac:dyDescent="0.25">
      <c r="A73" s="12"/>
      <c r="B73" s="54"/>
      <c r="C73" s="54"/>
      <c r="D73" s="100" t="s">
        <v>111</v>
      </c>
      <c r="E73" s="143">
        <v>-180657.74</v>
      </c>
      <c r="F73" s="143">
        <v>-180657.74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99" t="s">
        <v>112</v>
      </c>
      <c r="E75" s="75">
        <f>E76+E77</f>
        <v>0</v>
      </c>
      <c r="F75" s="75">
        <f>F76+F77</f>
        <v>0</v>
      </c>
    </row>
    <row r="76" spans="1:6" x14ac:dyDescent="0.25">
      <c r="A76" s="12"/>
      <c r="B76" s="54"/>
      <c r="C76" s="54"/>
      <c r="D76" s="97" t="s">
        <v>113</v>
      </c>
      <c r="E76" s="60"/>
      <c r="F76" s="60"/>
    </row>
    <row r="77" spans="1:6" x14ac:dyDescent="0.25">
      <c r="A77" s="12"/>
      <c r="B77" s="54"/>
      <c r="C77" s="54"/>
      <c r="D77" s="97" t="s">
        <v>114</v>
      </c>
      <c r="E77" s="60"/>
      <c r="F77" s="60"/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6" t="s">
        <v>115</v>
      </c>
      <c r="E79" s="61">
        <f>E63+E68+E75</f>
        <v>43175249.789999999</v>
      </c>
      <c r="F79" s="61">
        <f>F63+F68+F75</f>
        <v>49386503.210000008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6" t="s">
        <v>116</v>
      </c>
      <c r="E81" s="61">
        <f>E59+E79</f>
        <v>56352999.340000004</v>
      </c>
      <c r="F81" s="61">
        <f>F59+F79</f>
        <v>64960791.840000004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3" fitToHeight="0" orientation="landscape" r:id="rId1"/>
  <rowBreaks count="1" manualBreakCount="1">
    <brk id="82" max="4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16666541.710000001</v>
      </c>
      <c r="Q4" s="18">
        <f>'Formato 1'!C9</f>
        <v>15701446.52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9105981.4100000001</v>
      </c>
      <c r="Q6" s="18">
        <f>'Formato 1'!C11</f>
        <v>7875779.8799999999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7560560.2999999998</v>
      </c>
      <c r="Q9" s="18">
        <f>'Formato 1'!C14</f>
        <v>7825666.6399999997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1107990.1200000001</v>
      </c>
      <c r="Q12" s="18">
        <f>'Formato 1'!C17</f>
        <v>943727.97000000009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52590.32</v>
      </c>
      <c r="Q14" s="18">
        <f>'Formato 1'!C19</f>
        <v>43727.18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1055399.8</v>
      </c>
      <c r="Q15" s="18">
        <f>'Formato 1'!C20</f>
        <v>900000.79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1689321.55</v>
      </c>
      <c r="Q20" s="18">
        <f>'Formato 1'!C25</f>
        <v>5527187.9499999993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3374120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34838.589999999997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1689321.55</v>
      </c>
      <c r="Q24" s="18">
        <f>'Formato 1'!C29</f>
        <v>2118229.36</v>
      </c>
    </row>
    <row r="25" spans="1:17" ht="14.25" x14ac:dyDescent="0.4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ht="14.25" x14ac:dyDescent="0.4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19463853.380000003</v>
      </c>
      <c r="Q42" s="18">
        <f>'Formato 1'!C47</f>
        <v>22172362.439999998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16547558.01</v>
      </c>
      <c r="Q46">
        <f>'Formato 1'!C52</f>
        <v>20303759.059999999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34138707.350000001</v>
      </c>
      <c r="Q47">
        <f>'Formato 1'!C53</f>
        <v>31777623.079999998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261740</v>
      </c>
      <c r="Q48">
        <f>'Formato 1'!C54</f>
        <v>99340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-16649057.939999999</v>
      </c>
      <c r="Q49">
        <f>'Formato 1'!C55</f>
        <v>-11256579.279999999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2590198.54</v>
      </c>
      <c r="Q50">
        <f>'Formato 1'!C56</f>
        <v>1864286.54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36889145.960000001</v>
      </c>
      <c r="Q53">
        <f>'Formato 1'!C60</f>
        <v>42788429.399999999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56352999.340000004</v>
      </c>
      <c r="Q54">
        <f>'Formato 1'!C62</f>
        <v>64960791.839999996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7177749.5499999998</v>
      </c>
      <c r="Q57">
        <f>'Formato 1'!F9</f>
        <v>15574288.629999999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219071.47</v>
      </c>
      <c r="Q58">
        <f>'Formato 1'!F10</f>
        <v>188560.16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1147087.3500000001</v>
      </c>
      <c r="Q59">
        <f>'Formato 1'!F11</f>
        <v>2738124.52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4370248.3899999997</v>
      </c>
      <c r="Q60">
        <f>'Formato 1'!F12</f>
        <v>8480225.7799999993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704115.08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1392299.49</v>
      </c>
      <c r="Q64">
        <f>'Formato 1'!F16</f>
        <v>2646395.4700000002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49042.85</v>
      </c>
      <c r="Q66">
        <f>'Formato 1'!F18</f>
        <v>816867.62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6000000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6000000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13177749.550000001</v>
      </c>
      <c r="Q95">
        <f>'Formato 1'!F47</f>
        <v>15574288.629999999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13177749.550000001</v>
      </c>
      <c r="Q104">
        <f>'Formato 1'!F59</f>
        <v>15574288.629999999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34583821.600000001</v>
      </c>
      <c r="Q106">
        <f>'Formato 1'!F63</f>
        <v>32414971.640000001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28193124.510000002</v>
      </c>
      <c r="Q107">
        <f>'Formato 1'!F64</f>
        <v>28193124.510000002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6390697.0899999999</v>
      </c>
      <c r="Q108">
        <f>'Formato 1'!F65</f>
        <v>4221847.13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8591428.1899999995</v>
      </c>
      <c r="Q110">
        <f>'Formato 1'!F68</f>
        <v>16971531.570000004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2149786.34</v>
      </c>
      <c r="Q111">
        <f>'Formato 1'!F69</f>
        <v>2456432.91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6622299.5899999999</v>
      </c>
      <c r="Q112">
        <f>'Formato 1'!F70</f>
        <v>14695756.4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-180657.74</v>
      </c>
      <c r="Q115">
        <f>'Formato 1'!F73</f>
        <v>-180657.74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43175249.789999999</v>
      </c>
      <c r="Q119">
        <f>'Formato 1'!F79</f>
        <v>49386503.210000008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56352999.340000004</v>
      </c>
      <c r="Q120">
        <f>'Formato 1'!F81</f>
        <v>64960791.840000004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topLeftCell="C1" zoomScale="90" zoomScaleNormal="90" workbookViewId="0">
      <selection activeCell="F24" sqref="F2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7" customFormat="1" ht="37.5" customHeight="1" x14ac:dyDescent="0.25">
      <c r="A1" s="172" t="s">
        <v>544</v>
      </c>
      <c r="B1" s="172"/>
      <c r="C1" s="172"/>
      <c r="D1" s="172"/>
      <c r="E1" s="172"/>
      <c r="F1" s="172"/>
      <c r="G1" s="172"/>
      <c r="H1" s="172"/>
    </row>
    <row r="2" spans="1:9" ht="14.25" x14ac:dyDescent="0.45">
      <c r="A2" s="158" t="str">
        <f>ENTE_PUBLICO_A</f>
        <v>MUNICIPIO DE TARIMORO GUANAJUATO, Gobierno del Estado de Guanajuato (a)</v>
      </c>
      <c r="B2" s="159"/>
      <c r="C2" s="159"/>
      <c r="D2" s="159"/>
      <c r="E2" s="159"/>
      <c r="F2" s="159"/>
      <c r="G2" s="159"/>
      <c r="H2" s="160"/>
    </row>
    <row r="3" spans="1:9" x14ac:dyDescent="0.25">
      <c r="A3" s="161" t="s">
        <v>120</v>
      </c>
      <c r="B3" s="162"/>
      <c r="C3" s="162"/>
      <c r="D3" s="162"/>
      <c r="E3" s="162"/>
      <c r="F3" s="162"/>
      <c r="G3" s="162"/>
      <c r="H3" s="163"/>
    </row>
    <row r="4" spans="1:9" ht="14.25" x14ac:dyDescent="0.45">
      <c r="A4" s="164" t="str">
        <f>PERIODO_INFORME</f>
        <v>Al 31 de diciembre de 2020 y al 30 de septiembre de 2021 (b)</v>
      </c>
      <c r="B4" s="165"/>
      <c r="C4" s="165"/>
      <c r="D4" s="165"/>
      <c r="E4" s="165"/>
      <c r="F4" s="165"/>
      <c r="G4" s="165"/>
      <c r="H4" s="166"/>
    </row>
    <row r="5" spans="1:9" ht="14.25" x14ac:dyDescent="0.45">
      <c r="A5" s="167" t="s">
        <v>118</v>
      </c>
      <c r="B5" s="168"/>
      <c r="C5" s="168"/>
      <c r="D5" s="168"/>
      <c r="E5" s="168"/>
      <c r="F5" s="168"/>
      <c r="G5" s="168"/>
      <c r="H5" s="169"/>
    </row>
    <row r="6" spans="1:9" ht="45" x14ac:dyDescent="0.25">
      <c r="A6" s="101" t="s">
        <v>121</v>
      </c>
      <c r="B6" s="102" t="str">
        <f>ULTIMO_SALDO</f>
        <v>Saldo al 31 de diciembre de 2020 (d)</v>
      </c>
      <c r="C6" s="101" t="s">
        <v>122</v>
      </c>
      <c r="D6" s="101" t="s">
        <v>123</v>
      </c>
      <c r="E6" s="101" t="s">
        <v>124</v>
      </c>
      <c r="F6" s="101" t="s">
        <v>138</v>
      </c>
      <c r="G6" s="101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3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4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5" t="s">
        <v>129</v>
      </c>
      <c r="B10" s="60"/>
      <c r="C10" s="60"/>
      <c r="D10" s="60"/>
      <c r="E10" s="60"/>
      <c r="F10" s="60"/>
      <c r="G10" s="60"/>
      <c r="H10" s="60">
        <v>0</v>
      </c>
    </row>
    <row r="11" spans="1:9" x14ac:dyDescent="0.25">
      <c r="A11" s="105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5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4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5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5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5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3" t="s">
        <v>136</v>
      </c>
      <c r="B18" s="153">
        <v>0</v>
      </c>
      <c r="C18" s="126"/>
      <c r="D18" s="126"/>
      <c r="E18" s="126"/>
      <c r="F18" s="153">
        <v>0</v>
      </c>
      <c r="G18" s="126"/>
      <c r="H18" s="126"/>
    </row>
    <row r="19" spans="1:8" ht="14.25" x14ac:dyDescent="0.45">
      <c r="A19" s="84"/>
      <c r="B19" s="5"/>
      <c r="C19" s="5"/>
      <c r="D19" s="5"/>
      <c r="E19" s="5"/>
      <c r="F19" s="5"/>
      <c r="G19" s="5"/>
      <c r="H19" s="5"/>
    </row>
    <row r="20" spans="1:8" x14ac:dyDescent="0.25">
      <c r="A20" s="103" t="s">
        <v>137</v>
      </c>
      <c r="B20" s="153">
        <v>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153"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3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6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ht="14.25" x14ac:dyDescent="0.45">
      <c r="A24" s="106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ht="14.25" x14ac:dyDescent="0.45">
      <c r="A25" s="106" t="s">
        <v>444</v>
      </c>
      <c r="B25" s="60"/>
      <c r="C25" s="60"/>
      <c r="D25" s="60"/>
      <c r="E25" s="60"/>
      <c r="F25" s="60"/>
      <c r="G25" s="60"/>
      <c r="H25" s="60"/>
    </row>
    <row r="26" spans="1:8" ht="14.25" x14ac:dyDescent="0.45">
      <c r="A26" s="74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3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6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6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6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07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7"/>
    </row>
    <row r="33" spans="1:8" ht="12" customHeight="1" x14ac:dyDescent="0.25">
      <c r="A33" s="171" t="s">
        <v>3300</v>
      </c>
      <c r="B33" s="171"/>
      <c r="C33" s="171"/>
      <c r="D33" s="171"/>
      <c r="E33" s="171"/>
      <c r="F33" s="171"/>
      <c r="G33" s="171"/>
      <c r="H33" s="171"/>
    </row>
    <row r="34" spans="1:8" ht="12" customHeight="1" x14ac:dyDescent="0.25">
      <c r="A34" s="171"/>
      <c r="B34" s="171"/>
      <c r="C34" s="171"/>
      <c r="D34" s="171"/>
      <c r="E34" s="171"/>
      <c r="F34" s="171"/>
      <c r="G34" s="171"/>
      <c r="H34" s="171"/>
    </row>
    <row r="35" spans="1:8" ht="12" customHeight="1" x14ac:dyDescent="0.25">
      <c r="A35" s="171"/>
      <c r="B35" s="171"/>
      <c r="C35" s="171"/>
      <c r="D35" s="171"/>
      <c r="E35" s="171"/>
      <c r="F35" s="171"/>
      <c r="G35" s="171"/>
      <c r="H35" s="171"/>
    </row>
    <row r="36" spans="1:8" ht="12" customHeight="1" x14ac:dyDescent="0.25">
      <c r="A36" s="171"/>
      <c r="B36" s="171"/>
      <c r="C36" s="171"/>
      <c r="D36" s="171"/>
      <c r="E36" s="171"/>
      <c r="F36" s="171"/>
      <c r="G36" s="171"/>
      <c r="H36" s="171"/>
    </row>
    <row r="37" spans="1:8" ht="12" customHeight="1" x14ac:dyDescent="0.25">
      <c r="A37" s="171"/>
      <c r="B37" s="171"/>
      <c r="C37" s="171"/>
      <c r="D37" s="171"/>
      <c r="E37" s="171"/>
      <c r="F37" s="171"/>
      <c r="G37" s="171"/>
      <c r="H37" s="171"/>
    </row>
    <row r="38" spans="1:8" x14ac:dyDescent="0.25">
      <c r="A38" s="87"/>
    </row>
    <row r="39" spans="1:8" ht="30" x14ac:dyDescent="0.25">
      <c r="A39" s="101" t="s">
        <v>139</v>
      </c>
      <c r="B39" s="101" t="s">
        <v>142</v>
      </c>
      <c r="C39" s="101" t="s">
        <v>143</v>
      </c>
      <c r="D39" s="101" t="s">
        <v>144</v>
      </c>
      <c r="E39" s="101" t="s">
        <v>140</v>
      </c>
      <c r="F39" s="45" t="s">
        <v>145</v>
      </c>
    </row>
    <row r="40" spans="1:8" x14ac:dyDescent="0.25">
      <c r="A40" s="84"/>
      <c r="B40" s="5"/>
      <c r="C40" s="5"/>
      <c r="D40" s="5"/>
      <c r="E40" s="5"/>
      <c r="F40" s="5"/>
    </row>
    <row r="41" spans="1:8" x14ac:dyDescent="0.25">
      <c r="A41" s="103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6" t="s">
        <v>448</v>
      </c>
      <c r="B42" s="60"/>
      <c r="C42" s="60"/>
      <c r="D42" s="60"/>
      <c r="E42" s="60"/>
      <c r="F42" s="60"/>
    </row>
    <row r="43" spans="1:8" s="24" customFormat="1" x14ac:dyDescent="0.25">
      <c r="A43" s="106" t="s">
        <v>449</v>
      </c>
      <c r="B43" s="60"/>
      <c r="C43" s="60"/>
      <c r="D43" s="60"/>
      <c r="E43" s="60"/>
      <c r="F43" s="60"/>
    </row>
    <row r="44" spans="1:8" s="24" customFormat="1" x14ac:dyDescent="0.25">
      <c r="A44" s="106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G21" sqref="G21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88" customFormat="1" ht="37.5" customHeight="1" x14ac:dyDescent="0.25">
      <c r="A1" s="170" t="s">
        <v>543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08"/>
    </row>
    <row r="2" spans="1:12" ht="14.25" x14ac:dyDescent="0.45">
      <c r="A2" s="158" t="str">
        <f>ENTE_PUBLICO_A</f>
        <v>MUNICIPIO DE TARIMORO GUANAJUATO, Gobierno del Estado de Guanajuato (a)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2" x14ac:dyDescent="0.25">
      <c r="A3" s="161" t="s">
        <v>146</v>
      </c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2" ht="14.25" x14ac:dyDescent="0.45">
      <c r="A4" s="164" t="str">
        <f>TRIMESTRE</f>
        <v>Del 1 de enero al 30 de septiembre de 2021 (b)</v>
      </c>
      <c r="B4" s="165"/>
      <c r="C4" s="165"/>
      <c r="D4" s="165"/>
      <c r="E4" s="165"/>
      <c r="F4" s="165"/>
      <c r="G4" s="165"/>
      <c r="H4" s="165"/>
      <c r="I4" s="165"/>
      <c r="J4" s="165"/>
      <c r="K4" s="166"/>
    </row>
    <row r="5" spans="1:12" ht="14.25" x14ac:dyDescent="0.45">
      <c r="A5" s="161" t="s">
        <v>118</v>
      </c>
      <c r="B5" s="162"/>
      <c r="C5" s="162"/>
      <c r="D5" s="162"/>
      <c r="E5" s="162"/>
      <c r="F5" s="162"/>
      <c r="G5" s="162"/>
      <c r="H5" s="162"/>
      <c r="I5" s="162"/>
      <c r="J5" s="162"/>
      <c r="K5" s="163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5" t="str">
        <f>MONTO1</f>
        <v>Monto pagado de la inversión al 30 de septiembre de 2021 (k)</v>
      </c>
      <c r="J6" s="125" t="str">
        <f>MONTO2</f>
        <v>Monto pagado de la inversión actualizado al 30 de septiembre de 2021 (l)</v>
      </c>
      <c r="K6" s="125" t="str">
        <f>SALDO_PENDIENTE</f>
        <v>Saldo pendiente por pagar de la inversión al 30 de septiembre de 2021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3"/>
      <c r="C8" s="123"/>
      <c r="D8" s="123"/>
      <c r="E8" s="61">
        <f>SUM(E9:APP_FIN_04)</f>
        <v>0</v>
      </c>
      <c r="F8" s="123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1" t="s">
        <v>156</v>
      </c>
      <c r="B9" s="109"/>
      <c r="C9" s="109"/>
      <c r="D9" s="109"/>
      <c r="E9" s="60"/>
      <c r="F9" s="60"/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1" t="s">
        <v>157</v>
      </c>
      <c r="B10" s="109"/>
      <c r="C10" s="109"/>
      <c r="D10" s="109"/>
      <c r="E10" s="60"/>
      <c r="F10" s="60"/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1" t="s">
        <v>158</v>
      </c>
      <c r="B11" s="109"/>
      <c r="C11" s="109"/>
      <c r="D11" s="109"/>
      <c r="E11" s="60"/>
      <c r="F11" s="60"/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1" t="s">
        <v>159</v>
      </c>
      <c r="B12" s="109"/>
      <c r="C12" s="109"/>
      <c r="D12" s="109"/>
      <c r="E12" s="60"/>
      <c r="F12" s="60"/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2" t="s">
        <v>686</v>
      </c>
      <c r="B13" s="110"/>
      <c r="C13" s="110"/>
      <c r="D13" s="110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3"/>
      <c r="C14" s="123"/>
      <c r="D14" s="123"/>
      <c r="E14" s="61">
        <f>SUM(E15:OTROS_FIN_04)</f>
        <v>0</v>
      </c>
      <c r="F14" s="123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1" t="s">
        <v>161</v>
      </c>
      <c r="B15" s="109"/>
      <c r="C15" s="109"/>
      <c r="D15" s="109"/>
      <c r="E15" s="60"/>
      <c r="F15" s="60"/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1" t="s">
        <v>162</v>
      </c>
      <c r="B16" s="109"/>
      <c r="C16" s="109"/>
      <c r="D16" s="109"/>
      <c r="E16" s="60"/>
      <c r="F16" s="60"/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1" t="s">
        <v>163</v>
      </c>
      <c r="B17" s="109"/>
      <c r="C17" s="109"/>
      <c r="D17" s="109"/>
      <c r="E17" s="60"/>
      <c r="F17" s="60"/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1" t="s">
        <v>164</v>
      </c>
      <c r="B18" s="109"/>
      <c r="C18" s="109"/>
      <c r="D18" s="109"/>
      <c r="E18" s="60"/>
      <c r="F18" s="60"/>
      <c r="G18" s="60"/>
      <c r="H18" s="60"/>
      <c r="I18" s="60"/>
      <c r="J18" s="60"/>
      <c r="K18" s="60">
        <f t="shared" si="1"/>
        <v>0</v>
      </c>
    </row>
    <row r="19" spans="1:11" ht="14.25" x14ac:dyDescent="0.45">
      <c r="A19" s="112" t="s">
        <v>686</v>
      </c>
      <c r="B19" s="110"/>
      <c r="C19" s="110"/>
      <c r="D19" s="110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3"/>
      <c r="C20" s="123"/>
      <c r="D20" s="123"/>
      <c r="E20" s="61">
        <f>APP_T4+OTROS_T4</f>
        <v>0</v>
      </c>
      <c r="F20" s="123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  <pageSetup scale="2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201</vt:i4>
      </vt:variant>
    </vt:vector>
  </HeadingPairs>
  <TitlesOfParts>
    <vt:vector size="232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'Formato 1'!Área_de_impresión</vt:lpstr>
      <vt:lpstr>'Formato 6 a)'!Área_de_impresión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 PC</cp:lastModifiedBy>
  <cp:lastPrinted>2021-10-05T19:58:03Z</cp:lastPrinted>
  <dcterms:created xsi:type="dcterms:W3CDTF">2017-01-19T17:59:06Z</dcterms:created>
  <dcterms:modified xsi:type="dcterms:W3CDTF">2022-02-15T18:48:01Z</dcterms:modified>
</cp:coreProperties>
</file>